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1"/>
  </bookViews>
  <sheets>
    <sheet name="консолидированный бюджет" sheetId="1" r:id="rId1"/>
    <sheet name="районный бюджет" sheetId="2" r:id="rId2"/>
    <sheet name="бюджеты поселений" sheetId="3" r:id="rId3"/>
  </sheets>
  <definedNames>
    <definedName name="_xlnm.Print_Area" localSheetId="0">'консолидированный бюджет'!$A$1:$I$123</definedName>
    <definedName name="_xlnm.Print_Area" localSheetId="1">'районный бюджет'!$A$1:$I$114</definedName>
  </definedNames>
  <calcPr fullCalcOnLoad="1"/>
</workbook>
</file>

<file path=xl/sharedStrings.xml><?xml version="1.0" encoding="utf-8"?>
<sst xmlns="http://schemas.openxmlformats.org/spreadsheetml/2006/main" count="611" uniqueCount="244">
  <si>
    <t>ДОХОДЫ</t>
  </si>
  <si>
    <t>Безвозмездные поступления</t>
  </si>
  <si>
    <t>РАСХОДЫ</t>
  </si>
  <si>
    <t>Налог на доходы физических лиц</t>
  </si>
  <si>
    <t>Государственная пошлина</t>
  </si>
  <si>
    <t>Земельный налог</t>
  </si>
  <si>
    <t>Доходы от оказания платных услуг</t>
  </si>
  <si>
    <t>Доходы от продажи материальных и нематериальных активов</t>
  </si>
  <si>
    <t>Прочие неналоговые доходы</t>
  </si>
  <si>
    <t>Единый налог на вмененный доход</t>
  </si>
  <si>
    <t xml:space="preserve">Доходы от использования муниципального имущества </t>
  </si>
  <si>
    <t>Платежи при пользовании природными ресурсами</t>
  </si>
  <si>
    <t>Иные межбюджетные трансферты</t>
  </si>
  <si>
    <t>Возврат остатков целевых средств прошлых лет</t>
  </si>
  <si>
    <t>Прочие безвозмездные поступления</t>
  </si>
  <si>
    <t>Налоговые и неналоговые доходы</t>
  </si>
  <si>
    <t>Единый сельскохозяйственный налог</t>
  </si>
  <si>
    <t>Доходы от возврата целевых средств прошлых лет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</si>
  <si>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</si>
  <si>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</si>
  <si>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</si>
  <si>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</si>
  <si>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</si>
  <si>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</si>
  <si>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и кинематография </t>
  </si>
  <si>
    <t>Социальная политика</t>
  </si>
  <si>
    <t>Физическая культура и спорт</t>
  </si>
  <si>
    <t>Средства массовой информации</t>
  </si>
  <si>
    <t>Всего доходов:</t>
  </si>
  <si>
    <t>Всего расходов:</t>
  </si>
  <si>
    <t>Результат исполнения бюджета дефицит "-",профицит "+")</t>
  </si>
  <si>
    <t>Источники внутреннего финансирования дефицита районного бюджета</t>
  </si>
  <si>
    <t>Кредиты кредитных организаций в валюте РФ</t>
  </si>
  <si>
    <t>Бюджетные кредиты от других бюджетов бюджетной системы РФ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</si>
  <si>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</si>
  <si>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</si>
  <si>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Всего источников:</t>
  </si>
  <si>
    <t>Межбюджетные трансферты бюджетам муниципальных образований</t>
  </si>
  <si>
    <t>Штрафы, санкции, возмещение ущерба</t>
  </si>
  <si>
    <t>Налог, взимаемый в связи с применением патентной системы налогообложения</t>
  </si>
  <si>
    <t>Административные платежи и сборы</t>
  </si>
  <si>
    <t>Дотации</t>
  </si>
  <si>
    <t>Субвенции</t>
  </si>
  <si>
    <t>Субсидии</t>
  </si>
  <si>
    <t>Налог на имущество физических лиц</t>
  </si>
  <si>
    <t>Задолженность и перерасчеты по отмененным налогам и сборам</t>
  </si>
  <si>
    <t>Результат исполнения бюджета дефицит "-", профицит "+")</t>
  </si>
  <si>
    <t>темп роста % 2016г.к 2015г.</t>
  </si>
  <si>
    <t>2015 год</t>
  </si>
  <si>
    <t>Исполнено, %</t>
  </si>
  <si>
    <t>Плановые назначения (тыс. рублей)</t>
  </si>
  <si>
    <t>2016 год</t>
  </si>
  <si>
    <t xml:space="preserve">Наименование кода </t>
  </si>
  <si>
    <t>Код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</si>
  <si>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</si>
  <si>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</si>
  <si>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</si>
  <si>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</si>
  <si>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</si>
  <si>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</si>
  <si>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</si>
  <si>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</si>
  <si>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</si>
  <si>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</si>
  <si>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</si>
  <si>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</si>
  <si>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</si>
  <si>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</si>
  <si>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</si>
  <si>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</si>
  <si>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</si>
  <si>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</si>
  <si>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</si>
  <si>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</si>
  <si>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</si>
  <si>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</si>
  <si>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</si>
  <si>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0400</t>
  </si>
  <si>
    <t>Сельское хозяйство и рыболовство</t>
  </si>
  <si>
    <t>Дорожное хозяйство(дорожные фонды)</t>
  </si>
  <si>
    <t>Транспорт</t>
  </si>
  <si>
    <t>Другие вопросы в области национальной экономики</t>
  </si>
  <si>
    <t>0405</t>
  </si>
  <si>
    <t>Водное хозяйство</t>
  </si>
  <si>
    <t>0406</t>
  </si>
  <si>
    <t>0408</t>
  </si>
  <si>
    <t>0409</t>
  </si>
  <si>
    <t>0412</t>
  </si>
  <si>
    <t>Жилищное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</si>
  <si>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</si>
  <si>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</si>
  <si>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</si>
  <si>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</si>
  <si>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</si>
  <si>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</si>
  <si>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</si>
  <si>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</si>
  <si>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Дошкольное 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</si>
  <si>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</si>
  <si>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</si>
  <si>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</si>
  <si>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</si>
  <si>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</si>
  <si>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</si>
  <si>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</si>
  <si>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</si>
  <si>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0800</t>
  </si>
  <si>
    <t xml:space="preserve">Культура 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</si>
  <si>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</si>
  <si>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</si>
  <si>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</si>
  <si>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</si>
  <si>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</si>
  <si>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</si>
  <si>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</si>
  <si>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</si>
  <si>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</si>
  <si>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</si>
  <si>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</si>
  <si>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</si>
  <si>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</si>
  <si>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 xml:space="preserve">Физическая культура </t>
  </si>
  <si>
    <t>1101</t>
  </si>
  <si>
    <t>Массовый спорт</t>
  </si>
  <si>
    <t>1102</t>
  </si>
  <si>
    <t>Периодическая печать и издательства</t>
  </si>
  <si>
    <t>1200</t>
  </si>
  <si>
    <t>1202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</si>
  <si>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</si>
  <si>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</si>
  <si>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</si>
  <si>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</si>
  <si>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20200000000000000</t>
  </si>
  <si>
    <t>20201000000000000</t>
  </si>
  <si>
    <t>20202000000000000</t>
  </si>
  <si>
    <t>20203000000000000</t>
  </si>
  <si>
    <t>20204000000000000</t>
  </si>
  <si>
    <t>21800000000000000</t>
  </si>
  <si>
    <t>21900000000000000</t>
  </si>
  <si>
    <t>Наименование кода</t>
  </si>
  <si>
    <t>0105</t>
  </si>
  <si>
    <t>Судебная система</t>
  </si>
  <si>
    <t>1105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</si>
  <si>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</si>
  <si>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</si>
  <si>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</si>
  <si>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20700000000000000</t>
  </si>
  <si>
    <t>1 00 00000 00 0000 000</t>
  </si>
  <si>
    <t>Налоги на прибыль, доход</t>
  </si>
  <si>
    <t>1 01 00000 00 0000 000</t>
  </si>
  <si>
    <t>1 01 02000 00 0000 000</t>
  </si>
  <si>
    <t>Налоги на товары (работы, услуги), реализуемые на территории Российской Федерации</t>
  </si>
  <si>
    <t>1 03 00000 00 0000 000</t>
  </si>
  <si>
    <t>1 03 02000 00 0000 000</t>
  </si>
  <si>
    <t>Налоги на совокупный доход</t>
  </si>
  <si>
    <t>1 05 00000 00 0000 000</t>
  </si>
  <si>
    <t>1 05 02000 00 0000 000</t>
  </si>
  <si>
    <t>1 05 03000 00 0000 000</t>
  </si>
  <si>
    <t>1 05 04000 00 0000 000</t>
  </si>
  <si>
    <t>Налоги на имущество</t>
  </si>
  <si>
    <t>1 06 00000 00 0000 000</t>
  </si>
  <si>
    <t>1 06 01000 00 0000 000</t>
  </si>
  <si>
    <t>1 06 06000 00 0000 000</t>
  </si>
  <si>
    <t>1 08 00000 00 0000 000</t>
  </si>
  <si>
    <t>1 08 03000 00 0000 000</t>
  </si>
  <si>
    <t>1 08 04000 00 0000 000</t>
  </si>
  <si>
    <t>1 09 00000 00 0000 000</t>
  </si>
  <si>
    <t>Налог на прибыль организаций, зачислявшийся до 1 января 2005 года в местные бюджеты</t>
  </si>
  <si>
    <t>1 09 01000 00 0000 000</t>
  </si>
  <si>
    <t>1 09 04000 00 0000 000</t>
  </si>
  <si>
    <t>Прочие налоги и сборы (по отмененным налогам и сборам субъектов Российской Федерации)</t>
  </si>
  <si>
    <t>1 09 06000 00 0000 000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</si>
  <si>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</si>
  <si>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</si>
  <si>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</si>
  <si>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>Платежи от государственных и муниципальных унитарных предприятий</t>
  </si>
  <si>
    <t>1 11 07000 00 0000 000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</si>
  <si>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</si>
  <si>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1 11 09000 00 0000 000</t>
  </si>
  <si>
    <t>1 12 00000 00 0000 000</t>
  </si>
  <si>
    <t>Плата за негативное воздействие на окружающую среду</t>
  </si>
  <si>
    <t>1 12 01000 00 0000 000</t>
  </si>
  <si>
    <t>Доходы от оказания платных услуг (работ) и компенсации затрат государства</t>
  </si>
  <si>
    <t>1 13 00000 00 0000 000</t>
  </si>
  <si>
    <t>1 13 01000 00 0000 000</t>
  </si>
  <si>
    <t>Доходы от компенсации затрат государства</t>
  </si>
  <si>
    <t>1 13 02000 00 0000 000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</si>
  <si>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</si>
  <si>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</si>
  <si>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</si>
  <si>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</si>
  <si>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</si>
  <si>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</si>
  <si>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</si>
  <si>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1 15 02000 00 0000 000</t>
  </si>
  <si>
    <t>1 16 00000 00 0000 000</t>
  </si>
  <si>
    <t>Денежные взыскания (штрафы) за нарушение законодательства о налогах и сборах</t>
  </si>
  <si>
    <t xml:space="preserve"> 1 16 03000 00 0000 000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</si>
  <si>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</si>
  <si>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</si>
  <si>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</si>
  <si>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1 16 08000 00 0000 000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</si>
  <si>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</si>
  <si>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1 16 21000 00 0000 000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</si>
  <si>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</si>
  <si>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1 16 25000 00 0000 000</t>
  </si>
  <si>
    <t>Денежные взыскания (штрафы) за нарушение законодательства Российской Федерации о пожарной безопасности</t>
  </si>
  <si>
    <t xml:space="preserve"> 1 16 27000 00 0000 000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</si>
  <si>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</si>
  <si>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1 16 28000 00 0000 000</t>
  </si>
  <si>
    <t>Денежные взыскания (штрафы) за правонарушения в области дорожного движения</t>
  </si>
  <si>
    <t xml:space="preserve"> 1 16 30000 00 0000 000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</si>
  <si>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</si>
  <si>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1 16 33000 00 0000 000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</si>
  <si>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</si>
  <si>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1 16 43000 00 0000 000</t>
  </si>
  <si>
    <t>Прочие поступления от денежных взысканий (штрафов) и иных сумм в возмещение ущерба</t>
  </si>
  <si>
    <t xml:space="preserve"> 1 16 90000 00 0000 000</t>
  </si>
  <si>
    <t>1 17 00000 00 0000 000</t>
  </si>
  <si>
    <t>Невыясненные поступления</t>
  </si>
  <si>
    <t>1 17 01000 00 0000 000</t>
  </si>
  <si>
    <t>01 02 0000000000000</t>
  </si>
  <si>
    <t>01 03 0000000000000</t>
  </si>
  <si>
    <t>01 06 0000000000000</t>
  </si>
  <si>
    <t>01 05 0000000000000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</si>
  <si>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</si>
  <si>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</si>
  <si>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</si>
  <si>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выдачу разрешения на установку рекламной конструкции</t>
  </si>
  <si>
    <t>1 08 07000 00 0000 000</t>
  </si>
  <si>
    <t>Телевидение и радиовещание</t>
  </si>
  <si>
    <t>1201</t>
  </si>
  <si>
    <t>Сведения об исполнении районного бюджета Балашовского муниципального района  за  2016  год</t>
  </si>
  <si>
    <t>Исполнено за год  (тыс. рублей)</t>
  </si>
  <si>
    <t>Исполнено за год (тыс. рублей)</t>
  </si>
  <si>
    <t>Сведения об исполнении консолидированного бюджета Балашовского муниципального района за  2016  год</t>
  </si>
  <si>
    <t>Сведения об исполнении бюджетов муниципальных образований Балашовского муниципального района  за  2016  год</t>
  </si>
  <si>
    <t>1 14 01000 00 0000 000</t>
  </si>
  <si>
    <t>Доходы от продажи квартир, находящихся в собственности муниципальных районов</t>
  </si>
  <si>
    <t xml:space="preserve"> 1 16 23000 00 0000 000</t>
  </si>
  <si>
    <t>Доходы от возмещения ущерба при возникновении страховых случаев</t>
  </si>
  <si>
    <t>1 17 05000 00 0000 000</t>
  </si>
  <si>
    <t>Исполнено за 2015 год (тыс. рублей)</t>
  </si>
  <si>
    <t>Исполнено за 2016 год (тыс. рублей)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</si>
</sst>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;[Red]\-#,##0.00;0.00"/>
  </numFmts>
  <fonts count="59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49" fontId="13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164" fontId="4" fillId="0" borderId="11" xfId="53" applyNumberFormat="1" applyFont="1" applyFill="1" applyBorder="1" applyAlignment="1" applyProtection="1">
      <alignment horizontal="center" vertical="center"/>
      <protection hidden="1"/>
    </xf>
    <xf numFmtId="164" fontId="4" fillId="0" borderId="12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3" applyNumberFormat="1" applyFont="1" applyBorder="1" applyAlignment="1">
      <alignment horizontal="center" vertical="center"/>
      <protection/>
    </xf>
    <xf numFmtId="165" fontId="4" fillId="0" borderId="12" xfId="53" applyNumberFormat="1" applyFont="1" applyFill="1" applyBorder="1" applyAlignment="1" applyProtection="1">
      <alignment horizontal="center" vertical="center"/>
      <protection hidden="1"/>
    </xf>
    <xf numFmtId="164" fontId="4" fillId="0" borderId="0" xfId="53" applyNumberFormat="1" applyFont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/>
      <protection/>
    </xf>
    <xf numFmtId="164" fontId="4" fillId="0" borderId="11" xfId="54" applyNumberFormat="1" applyFont="1" applyFill="1" applyBorder="1" applyAlignment="1" applyProtection="1">
      <alignment horizontal="center" vertical="center"/>
      <protection hidden="1"/>
    </xf>
    <xf numFmtId="164" fontId="4" fillId="0" borderId="13" xfId="54" applyNumberFormat="1" applyFont="1" applyBorder="1" applyAlignment="1" applyProtection="1">
      <alignment horizontal="center" vertical="center"/>
      <protection hidden="1"/>
    </xf>
    <xf numFmtId="164" fontId="4" fillId="0" borderId="10" xfId="54" applyNumberFormat="1" applyFont="1" applyBorder="1" applyAlignment="1" applyProtection="1">
      <alignment horizontal="center" vertical="center"/>
      <protection hidden="1"/>
    </xf>
    <xf numFmtId="164" fontId="4" fillId="0" borderId="10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4" applyNumberFormat="1" applyFont="1" applyFill="1" applyBorder="1" applyAlignment="1" applyProtection="1">
      <alignment horizontal="center" vertical="center"/>
      <protection hidden="1"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2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3"/>
  <sheetViews>
    <sheetView zoomScale="70" zoomScaleNormal="70" zoomScaleSheetLayoutView="75" zoomScalePageLayoutView="0" workbookViewId="0" topLeftCell="A52">
      <selection activeCell="D66" sqref="D66"/>
    </sheetView>
  </sheetViews>
  <sheetFormatPr defaultColWidth="9.00390625" defaultRowHeight="12.75"/>
  <cols>
    <col min="1" max="1" width="45.75390625" style="3" customWidth="1"/>
    <col min="2" max="2" width="25.375" style="3" customWidth="1"/>
    <col min="3" max="3" width="17.25390625" style="3" customWidth="1"/>
    <col min="4" max="4" width="16.625" style="3" customWidth="1"/>
    <col min="5" max="5" width="14.00390625" style="3" customWidth="1"/>
    <col min="6" max="6" width="17.75390625" style="3" customWidth="1"/>
    <col min="7" max="7" width="15.875" style="3" customWidth="1"/>
    <col min="8" max="8" width="12.625" style="3" customWidth="1"/>
    <col min="9" max="9" width="13.75390625" style="3" customWidth="1"/>
    <col min="10" max="10" width="9.25390625" style="3" bestFit="1" customWidth="1"/>
    <col min="11" max="16384" width="9.125" style="3" customWidth="1"/>
  </cols>
  <sheetData>
    <row r="1" spans="1:13" ht="24" customHeight="1">
      <c r="A1" s="121" t="s">
        <v>235</v>
      </c>
      <c r="B1" s="121"/>
      <c r="C1" s="121"/>
      <c r="D1" s="121"/>
      <c r="E1" s="121"/>
      <c r="F1" s="121"/>
      <c r="G1" s="121"/>
      <c r="H1" s="121"/>
      <c r="I1" s="122"/>
      <c r="J1" s="8"/>
      <c r="K1" s="8"/>
      <c r="L1" s="8"/>
      <c r="M1" s="8"/>
    </row>
    <row r="2" spans="1:9" ht="18.75">
      <c r="A2" s="9"/>
      <c r="B2" s="9"/>
      <c r="C2" s="9"/>
      <c r="D2" s="9"/>
      <c r="E2" s="9"/>
      <c r="F2" s="9"/>
      <c r="G2" s="9"/>
      <c r="H2" s="9"/>
      <c r="I2" s="9"/>
    </row>
    <row r="3" spans="1:9" ht="18.75" hidden="1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124" t="s">
        <v>52</v>
      </c>
      <c r="B4" s="124" t="s">
        <v>53</v>
      </c>
      <c r="C4" s="123" t="s">
        <v>48</v>
      </c>
      <c r="D4" s="123"/>
      <c r="E4" s="123"/>
      <c r="F4" s="126" t="s">
        <v>51</v>
      </c>
      <c r="G4" s="127"/>
      <c r="H4" s="127"/>
      <c r="I4" s="128" t="s">
        <v>47</v>
      </c>
    </row>
    <row r="5" spans="1:9" ht="52.5" customHeight="1">
      <c r="A5" s="125"/>
      <c r="B5" s="129"/>
      <c r="C5" s="22" t="s">
        <v>50</v>
      </c>
      <c r="D5" s="22" t="s">
        <v>234</v>
      </c>
      <c r="E5" s="22" t="s">
        <v>49</v>
      </c>
      <c r="F5" s="22" t="s">
        <v>50</v>
      </c>
      <c r="G5" s="22" t="s">
        <v>234</v>
      </c>
      <c r="H5" s="22" t="s">
        <v>49</v>
      </c>
      <c r="I5" s="129"/>
    </row>
    <row r="6" spans="1:9" ht="18.75">
      <c r="A6" s="117" t="s">
        <v>0</v>
      </c>
      <c r="B6" s="117"/>
      <c r="C6" s="117"/>
      <c r="D6" s="117"/>
      <c r="E6" s="117"/>
      <c r="F6" s="117"/>
      <c r="G6" s="117"/>
      <c r="H6" s="117"/>
      <c r="I6" s="118"/>
    </row>
    <row r="7" spans="1:9" s="79" customFormat="1" ht="22.5" customHeight="1">
      <c r="A7" s="76" t="s">
        <v>15</v>
      </c>
      <c r="B7" s="77" t="s">
        <v>147</v>
      </c>
      <c r="C7" s="78">
        <f>C8+C10+C16+C12+C19+C23+C27+C31+C33+C36+C40+C42+C55</f>
        <v>561226.5</v>
      </c>
      <c r="D7" s="78">
        <f>D8+D10+D16+D12+D19+D23+D27+D31+D33+D36+D40+D42+D55</f>
        <v>480701.20000000007</v>
      </c>
      <c r="E7" s="78">
        <f>SUM(D7/C7*100)</f>
        <v>85.65190702862392</v>
      </c>
      <c r="F7" s="78">
        <f>F8+F10+F12+F16+F19+F23+F27+F31+F33+F40+F36+F42+F55</f>
        <v>562016.1999999998</v>
      </c>
      <c r="G7" s="101">
        <f>G8+G10+G12+G16+G19+G23+G27+G31+G33+G40+G36+G42+G55</f>
        <v>485937.69999999995</v>
      </c>
      <c r="H7" s="78">
        <f>SUM(G7/F7*100)</f>
        <v>86.46329055995184</v>
      </c>
      <c r="I7" s="78">
        <f>G7/D7%</f>
        <v>101.08934614683714</v>
      </c>
    </row>
    <row r="8" spans="1:9" s="79" customFormat="1" ht="22.5" customHeight="1">
      <c r="A8" s="76" t="s">
        <v>148</v>
      </c>
      <c r="B8" s="77" t="s">
        <v>149</v>
      </c>
      <c r="C8" s="78">
        <f>C9</f>
        <v>262311.2</v>
      </c>
      <c r="D8" s="78">
        <f aca="true" t="shared" si="0" ref="D8:I8">D9</f>
        <v>262671.9</v>
      </c>
      <c r="E8" s="78">
        <f t="shared" si="0"/>
        <v>100.13750842510728</v>
      </c>
      <c r="F8" s="78">
        <f t="shared" si="0"/>
        <v>268071</v>
      </c>
      <c r="G8" s="78">
        <f t="shared" si="0"/>
        <v>268743.3</v>
      </c>
      <c r="H8" s="78">
        <f t="shared" si="0"/>
        <v>100.25079176785255</v>
      </c>
      <c r="I8" s="78">
        <f t="shared" si="0"/>
        <v>102.31140064848961</v>
      </c>
    </row>
    <row r="9" spans="1:9" s="27" customFormat="1" ht="18.75">
      <c r="A9" s="31" t="s">
        <v>3</v>
      </c>
      <c r="B9" s="80" t="s">
        <v>150</v>
      </c>
      <c r="C9" s="21">
        <v>262311.2</v>
      </c>
      <c r="D9" s="21">
        <v>262671.9</v>
      </c>
      <c r="E9" s="21">
        <f aca="true" t="shared" si="1" ref="E9:E42">SUM(D9/C9*100)</f>
        <v>100.13750842510728</v>
      </c>
      <c r="F9" s="21">
        <v>268071</v>
      </c>
      <c r="G9" s="21">
        <v>268743.3</v>
      </c>
      <c r="H9" s="21">
        <f aca="true" t="shared" si="2" ref="H9:H54">SUM(G9/F9*100)</f>
        <v>100.25079176785255</v>
      </c>
      <c r="I9" s="21">
        <f aca="true" t="shared" si="3" ref="I9:I54">G9/D9%</f>
        <v>102.31140064848961</v>
      </c>
    </row>
    <row r="10" spans="1:9" s="82" customFormat="1" ht="66.75" customHeight="1">
      <c r="A10" s="30" t="s">
        <v>151</v>
      </c>
      <c r="B10" s="81" t="s">
        <v>152</v>
      </c>
      <c r="C10" s="78">
        <f>C11</f>
        <v>15653.5</v>
      </c>
      <c r="D10" s="78">
        <f>D11</f>
        <v>18978</v>
      </c>
      <c r="E10" s="78">
        <f t="shared" si="1"/>
        <v>121.23806177532181</v>
      </c>
      <c r="F10" s="78">
        <f>F11</f>
        <v>22690.8</v>
      </c>
      <c r="G10" s="78">
        <f>G11</f>
        <v>27213.9</v>
      </c>
      <c r="H10" s="78">
        <f t="shared" si="2"/>
        <v>119.93362948860332</v>
      </c>
      <c r="I10" s="78">
        <f t="shared" si="3"/>
        <v>143.39709136895354</v>
      </c>
    </row>
    <row r="11" spans="1:9" s="27" customFormat="1" ht="56.25">
      <c r="A11" s="84" t="s">
        <v>225</v>
      </c>
      <c r="B11" s="80" t="s">
        <v>153</v>
      </c>
      <c r="C11" s="21">
        <v>15653.5</v>
      </c>
      <c r="D11" s="21">
        <v>18978</v>
      </c>
      <c r="E11" s="21">
        <f t="shared" si="1"/>
        <v>121.23806177532181</v>
      </c>
      <c r="F11" s="21">
        <v>22690.8</v>
      </c>
      <c r="G11" s="21">
        <v>27213.9</v>
      </c>
      <c r="H11" s="21">
        <f t="shared" si="2"/>
        <v>119.93362948860332</v>
      </c>
      <c r="I11" s="21">
        <f t="shared" si="3"/>
        <v>143.39709136895354</v>
      </c>
    </row>
    <row r="12" spans="1:9" s="82" customFormat="1" ht="27.75" customHeight="1">
      <c r="A12" s="30" t="s">
        <v>154</v>
      </c>
      <c r="B12" s="81" t="s">
        <v>155</v>
      </c>
      <c r="C12" s="78">
        <f>SUM(C13:C15)</f>
        <v>51740.3</v>
      </c>
      <c r="D12" s="78">
        <f>SUM(D13:D15)</f>
        <v>49129.8</v>
      </c>
      <c r="E12" s="78">
        <f t="shared" si="1"/>
        <v>94.95460984957566</v>
      </c>
      <c r="F12" s="78">
        <f>SUM(F13:F15)</f>
        <v>53872.1</v>
      </c>
      <c r="G12" s="78">
        <f>SUM(G13:G15)</f>
        <v>51526.200000000004</v>
      </c>
      <c r="H12" s="78">
        <f t="shared" si="2"/>
        <v>95.64542685360327</v>
      </c>
      <c r="I12" s="78">
        <f t="shared" si="3"/>
        <v>104.8776913400828</v>
      </c>
    </row>
    <row r="13" spans="1:9" s="27" customFormat="1" ht="18.75">
      <c r="A13" s="31" t="s">
        <v>9</v>
      </c>
      <c r="B13" s="80" t="s">
        <v>156</v>
      </c>
      <c r="C13" s="21">
        <v>41327.5</v>
      </c>
      <c r="D13" s="21">
        <v>38717</v>
      </c>
      <c r="E13" s="21">
        <f t="shared" si="1"/>
        <v>93.68338273546671</v>
      </c>
      <c r="F13" s="21">
        <v>39971.4</v>
      </c>
      <c r="G13" s="21">
        <v>37625.4</v>
      </c>
      <c r="H13" s="21">
        <f t="shared" si="2"/>
        <v>94.13080352452003</v>
      </c>
      <c r="I13" s="21">
        <f t="shared" si="3"/>
        <v>97.18056667613709</v>
      </c>
    </row>
    <row r="14" spans="1:9" s="27" customFormat="1" ht="37.5">
      <c r="A14" s="31" t="s">
        <v>16</v>
      </c>
      <c r="B14" s="80" t="s">
        <v>157</v>
      </c>
      <c r="C14" s="21">
        <v>6887.5</v>
      </c>
      <c r="D14" s="21">
        <v>6887.5</v>
      </c>
      <c r="E14" s="21">
        <f t="shared" si="1"/>
        <v>100</v>
      </c>
      <c r="F14" s="21">
        <v>9326.8</v>
      </c>
      <c r="G14" s="21">
        <v>9326.9</v>
      </c>
      <c r="H14" s="21">
        <f t="shared" si="2"/>
        <v>100.0010721790968</v>
      </c>
      <c r="I14" s="21">
        <f t="shared" si="3"/>
        <v>135.41778584392014</v>
      </c>
    </row>
    <row r="15" spans="1:9" s="27" customFormat="1" ht="56.25">
      <c r="A15" s="31" t="s">
        <v>39</v>
      </c>
      <c r="B15" s="80" t="s">
        <v>158</v>
      </c>
      <c r="C15" s="21">
        <v>3525.3</v>
      </c>
      <c r="D15" s="21">
        <v>3525.3</v>
      </c>
      <c r="E15" s="21">
        <f t="shared" si="1"/>
        <v>100</v>
      </c>
      <c r="F15" s="21">
        <v>4573.9</v>
      </c>
      <c r="G15" s="21">
        <v>4573.9</v>
      </c>
      <c r="H15" s="21">
        <f t="shared" si="2"/>
        <v>100</v>
      </c>
      <c r="I15" s="21">
        <f t="shared" si="3"/>
        <v>129.7449862423056</v>
      </c>
    </row>
    <row r="16" spans="1:9" s="82" customFormat="1" ht="19.5">
      <c r="A16" s="30" t="s">
        <v>159</v>
      </c>
      <c r="B16" s="81" t="s">
        <v>160</v>
      </c>
      <c r="C16" s="78">
        <f>SUM(C17:C18)</f>
        <v>80532.4</v>
      </c>
      <c r="D16" s="78">
        <f>SUM(D17:D18)</f>
        <v>72392.8</v>
      </c>
      <c r="E16" s="28">
        <f t="shared" si="1"/>
        <v>89.89276365785696</v>
      </c>
      <c r="F16" s="78">
        <f>SUM(F17:F18)</f>
        <v>65077.8</v>
      </c>
      <c r="G16" s="78">
        <f>SUM(G17:G18)</f>
        <v>70733.1</v>
      </c>
      <c r="H16" s="28">
        <f t="shared" si="2"/>
        <v>108.69006020486249</v>
      </c>
      <c r="I16" s="28">
        <f t="shared" si="3"/>
        <v>97.70736868859888</v>
      </c>
    </row>
    <row r="17" spans="1:9" s="27" customFormat="1" ht="18.75">
      <c r="A17" s="31" t="s">
        <v>44</v>
      </c>
      <c r="B17" s="80" t="s">
        <v>161</v>
      </c>
      <c r="C17" s="21">
        <v>19811.3</v>
      </c>
      <c r="D17" s="21">
        <v>19938.7</v>
      </c>
      <c r="E17" s="21">
        <f t="shared" si="1"/>
        <v>100.64306734035627</v>
      </c>
      <c r="F17" s="21">
        <v>19663.3</v>
      </c>
      <c r="G17" s="21">
        <v>23244.3</v>
      </c>
      <c r="H17" s="21">
        <f t="shared" si="2"/>
        <v>118.2115921539111</v>
      </c>
      <c r="I17" s="21">
        <f t="shared" si="3"/>
        <v>116.57881406510955</v>
      </c>
    </row>
    <row r="18" spans="1:9" s="27" customFormat="1" ht="18.75">
      <c r="A18" s="31" t="s">
        <v>5</v>
      </c>
      <c r="B18" s="80" t="s">
        <v>162</v>
      </c>
      <c r="C18" s="21">
        <v>60721.1</v>
      </c>
      <c r="D18" s="21">
        <v>52454.1</v>
      </c>
      <c r="E18" s="21">
        <f t="shared" si="1"/>
        <v>86.38529275655415</v>
      </c>
      <c r="F18" s="21">
        <v>45414.5</v>
      </c>
      <c r="G18" s="21">
        <v>47488.8</v>
      </c>
      <c r="H18" s="21">
        <f t="shared" si="2"/>
        <v>104.56748395336292</v>
      </c>
      <c r="I18" s="21">
        <f t="shared" si="3"/>
        <v>90.5340097342248</v>
      </c>
    </row>
    <row r="19" spans="1:9" s="82" customFormat="1" ht="19.5">
      <c r="A19" s="30" t="s">
        <v>4</v>
      </c>
      <c r="B19" s="81" t="s">
        <v>163</v>
      </c>
      <c r="C19" s="78">
        <f>SUM(C20:C22)</f>
        <v>8398.199999999999</v>
      </c>
      <c r="D19" s="78">
        <f>SUM(D20:D22)</f>
        <v>8401.5</v>
      </c>
      <c r="E19" s="78">
        <f t="shared" si="1"/>
        <v>100.0392941344574</v>
      </c>
      <c r="F19" s="78">
        <f>SUM(F20:F22)</f>
        <v>9629.3</v>
      </c>
      <c r="G19" s="78">
        <f>SUM(G20:G22)</f>
        <v>5702.400000000001</v>
      </c>
      <c r="H19" s="78">
        <f>SUM(G19/F19*100)</f>
        <v>59.21925788998163</v>
      </c>
      <c r="I19" s="78">
        <f>G19/D19%</f>
        <v>67.87359400107124</v>
      </c>
    </row>
    <row r="20" spans="1:9" s="27" customFormat="1" ht="71.25" customHeight="1">
      <c r="A20" s="84" t="s">
        <v>226</v>
      </c>
      <c r="B20" s="80" t="s">
        <v>164</v>
      </c>
      <c r="C20" s="83">
        <v>8103.4</v>
      </c>
      <c r="D20" s="83">
        <v>8106.7</v>
      </c>
      <c r="E20" s="21">
        <f t="shared" si="1"/>
        <v>100.04072364686427</v>
      </c>
      <c r="F20" s="21">
        <v>9617</v>
      </c>
      <c r="G20" s="21">
        <v>5690.1</v>
      </c>
      <c r="H20" s="21">
        <f t="shared" si="2"/>
        <v>59.16709992721223</v>
      </c>
      <c r="I20" s="21">
        <f t="shared" si="3"/>
        <v>70.19008967890758</v>
      </c>
    </row>
    <row r="21" spans="1:9" s="27" customFormat="1" ht="112.5">
      <c r="A21" s="84" t="s">
        <v>227</v>
      </c>
      <c r="B21" s="80" t="s">
        <v>165</v>
      </c>
      <c r="C21" s="83">
        <v>294.8</v>
      </c>
      <c r="D21" s="83">
        <v>294.8</v>
      </c>
      <c r="E21" s="21">
        <f>SUM(D21/C21*100)</f>
        <v>100</v>
      </c>
      <c r="F21" s="21">
        <v>2.3</v>
      </c>
      <c r="G21" s="21">
        <v>2.3</v>
      </c>
      <c r="H21" s="21">
        <f>SUM(G21/F21*100)</f>
        <v>100</v>
      </c>
      <c r="I21" s="21">
        <f>G21/D21%</f>
        <v>0.7801899592944369</v>
      </c>
    </row>
    <row r="22" spans="1:9" s="27" customFormat="1" ht="56.25">
      <c r="A22" s="84" t="s">
        <v>228</v>
      </c>
      <c r="B22" s="80" t="s">
        <v>229</v>
      </c>
      <c r="C22" s="83">
        <v>0</v>
      </c>
      <c r="D22" s="83">
        <v>0</v>
      </c>
      <c r="E22" s="21"/>
      <c r="F22" s="21">
        <v>10</v>
      </c>
      <c r="G22" s="21">
        <v>10</v>
      </c>
      <c r="H22" s="21">
        <f>SUM(G22/F22*100)</f>
        <v>100</v>
      </c>
      <c r="I22" s="21">
        <v>0</v>
      </c>
    </row>
    <row r="23" spans="1:9" s="82" customFormat="1" ht="48" customHeight="1">
      <c r="A23" s="30" t="s">
        <v>45</v>
      </c>
      <c r="B23" s="81" t="s">
        <v>166</v>
      </c>
      <c r="C23" s="78">
        <f>SUM(C24:C26)</f>
        <v>0</v>
      </c>
      <c r="D23" s="78">
        <f>SUM(D24:D26)</f>
        <v>-134.5</v>
      </c>
      <c r="E23" s="78"/>
      <c r="F23" s="78">
        <f>F24</f>
        <v>0</v>
      </c>
      <c r="G23" s="78">
        <f>G24</f>
        <v>0</v>
      </c>
      <c r="H23" s="78"/>
      <c r="I23" s="78">
        <f>G23/D23%</f>
        <v>0</v>
      </c>
    </row>
    <row r="24" spans="1:9" s="27" customFormat="1" ht="66.75" customHeight="1">
      <c r="A24" s="31" t="s">
        <v>167</v>
      </c>
      <c r="B24" s="80" t="s">
        <v>168</v>
      </c>
      <c r="C24" s="21">
        <v>0</v>
      </c>
      <c r="D24" s="21">
        <v>-0.3</v>
      </c>
      <c r="E24" s="21"/>
      <c r="F24" s="21">
        <v>0</v>
      </c>
      <c r="G24" s="21">
        <v>0</v>
      </c>
      <c r="H24" s="21"/>
      <c r="I24" s="21">
        <f t="shared" si="3"/>
        <v>0</v>
      </c>
    </row>
    <row r="25" spans="1:9" s="27" customFormat="1" ht="24" customHeight="1">
      <c r="A25" s="31" t="s">
        <v>159</v>
      </c>
      <c r="B25" s="80" t="s">
        <v>169</v>
      </c>
      <c r="C25" s="21">
        <v>0</v>
      </c>
      <c r="D25" s="21">
        <v>-134.5</v>
      </c>
      <c r="E25" s="21"/>
      <c r="F25" s="21">
        <v>0</v>
      </c>
      <c r="G25" s="21">
        <v>0</v>
      </c>
      <c r="H25" s="21"/>
      <c r="I25" s="21">
        <f t="shared" si="3"/>
        <v>0</v>
      </c>
    </row>
    <row r="26" spans="1:9" s="27" customFormat="1" ht="57.75" customHeight="1">
      <c r="A26" s="31" t="s">
        <v>170</v>
      </c>
      <c r="B26" s="80" t="s">
        <v>171</v>
      </c>
      <c r="C26" s="21">
        <v>0</v>
      </c>
      <c r="D26" s="21">
        <v>0.3</v>
      </c>
      <c r="E26" s="21"/>
      <c r="F26" s="21">
        <v>0</v>
      </c>
      <c r="G26" s="21">
        <v>0</v>
      </c>
      <c r="H26" s="21"/>
      <c r="I26" s="21">
        <f t="shared" si="3"/>
        <v>0</v>
      </c>
    </row>
    <row r="27" spans="1:9" s="82" customFormat="1" ht="45.75" customHeight="1">
      <c r="A27" s="30" t="s">
        <v>10</v>
      </c>
      <c r="B27" s="81" t="s">
        <v>172</v>
      </c>
      <c r="C27" s="78">
        <f>SUM(C28:C30)</f>
        <v>22102.7</v>
      </c>
      <c r="D27" s="78">
        <f>SUM(D28:D30)</f>
        <v>21618.199999999997</v>
      </c>
      <c r="E27" s="78">
        <f t="shared" si="1"/>
        <v>97.80796011347029</v>
      </c>
      <c r="F27" s="78">
        <f>SUM(F28:F30)</f>
        <v>19331.6</v>
      </c>
      <c r="G27" s="78">
        <f>SUM(G28:G30)</f>
        <v>18512.5</v>
      </c>
      <c r="H27" s="78">
        <f t="shared" si="2"/>
        <v>95.76289598377787</v>
      </c>
      <c r="I27" s="78">
        <f t="shared" si="3"/>
        <v>85.63386405898736</v>
      </c>
    </row>
    <row r="28" spans="1:9" s="27" customFormat="1" ht="187.5">
      <c r="A28" s="84" t="s">
        <v>173</v>
      </c>
      <c r="B28" s="80" t="s">
        <v>174</v>
      </c>
      <c r="C28" s="21">
        <v>18684.3</v>
      </c>
      <c r="D28" s="21">
        <v>18173.1</v>
      </c>
      <c r="E28" s="21">
        <f t="shared" si="1"/>
        <v>97.26401310190909</v>
      </c>
      <c r="F28" s="21">
        <v>16191.3</v>
      </c>
      <c r="G28" s="21">
        <v>15338.3</v>
      </c>
      <c r="H28" s="21">
        <f t="shared" si="2"/>
        <v>94.7317386497687</v>
      </c>
      <c r="I28" s="21">
        <f t="shared" si="3"/>
        <v>84.40112033720169</v>
      </c>
    </row>
    <row r="29" spans="1:9" s="27" customFormat="1" ht="56.25">
      <c r="A29" s="84" t="s">
        <v>175</v>
      </c>
      <c r="B29" s="80" t="s">
        <v>176</v>
      </c>
      <c r="C29" s="21">
        <v>121.5</v>
      </c>
      <c r="D29" s="21">
        <v>121.5</v>
      </c>
      <c r="E29" s="21">
        <f t="shared" si="1"/>
        <v>100</v>
      </c>
      <c r="F29" s="21">
        <v>54.5</v>
      </c>
      <c r="G29" s="21">
        <v>54.5</v>
      </c>
      <c r="H29" s="21">
        <f>SUM(G29/F29*100)</f>
        <v>100</v>
      </c>
      <c r="I29" s="21">
        <f t="shared" si="3"/>
        <v>44.855967078189295</v>
      </c>
    </row>
    <row r="30" spans="1:9" s="27" customFormat="1" ht="168.75">
      <c r="A30" s="84" t="s">
        <v>177</v>
      </c>
      <c r="B30" s="80" t="s">
        <v>178</v>
      </c>
      <c r="C30" s="21">
        <v>3296.9</v>
      </c>
      <c r="D30" s="21">
        <v>3323.6</v>
      </c>
      <c r="E30" s="21">
        <f>SUM(D30/C30*100)</f>
        <v>100.80985167884981</v>
      </c>
      <c r="F30" s="21">
        <v>3085.8</v>
      </c>
      <c r="G30" s="21">
        <v>3119.7</v>
      </c>
      <c r="H30" s="21">
        <f>SUM(G30/F30*100)</f>
        <v>101.09858059498347</v>
      </c>
      <c r="I30" s="21">
        <f>G30/D30%</f>
        <v>93.86508605126971</v>
      </c>
    </row>
    <row r="31" spans="1:9" s="82" customFormat="1" ht="39">
      <c r="A31" s="85" t="s">
        <v>11</v>
      </c>
      <c r="B31" s="81" t="s">
        <v>179</v>
      </c>
      <c r="C31" s="78">
        <f>C32</f>
        <v>2047.9</v>
      </c>
      <c r="D31" s="78">
        <f>D32</f>
        <v>2052.5</v>
      </c>
      <c r="E31" s="86">
        <f>SUM(D31/C31*100)</f>
        <v>100.22462034279016</v>
      </c>
      <c r="F31" s="78">
        <f>F32</f>
        <v>2359.1</v>
      </c>
      <c r="G31" s="78">
        <f>G32</f>
        <v>2359.1</v>
      </c>
      <c r="H31" s="86">
        <f>SUM(G31/F31*100)</f>
        <v>100</v>
      </c>
      <c r="I31" s="86">
        <f>G31/D31%</f>
        <v>114.93788063337394</v>
      </c>
    </row>
    <row r="32" spans="1:9" s="27" customFormat="1" ht="38.25" customHeight="1">
      <c r="A32" s="84" t="s">
        <v>180</v>
      </c>
      <c r="B32" s="80" t="s">
        <v>181</v>
      </c>
      <c r="C32" s="21">
        <v>2047.9</v>
      </c>
      <c r="D32" s="21">
        <v>2052.5</v>
      </c>
      <c r="E32" s="21">
        <f t="shared" si="1"/>
        <v>100.22462034279016</v>
      </c>
      <c r="F32" s="21">
        <v>2359.1</v>
      </c>
      <c r="G32" s="21">
        <v>2359.1</v>
      </c>
      <c r="H32" s="21">
        <f t="shared" si="2"/>
        <v>100</v>
      </c>
      <c r="I32" s="21">
        <f t="shared" si="3"/>
        <v>114.93788063337394</v>
      </c>
    </row>
    <row r="33" spans="1:9" s="82" customFormat="1" ht="57.75" customHeight="1">
      <c r="A33" s="87" t="s">
        <v>182</v>
      </c>
      <c r="B33" s="81" t="s">
        <v>183</v>
      </c>
      <c r="C33" s="78">
        <f>SUM(C34:C35)</f>
        <v>4461</v>
      </c>
      <c r="D33" s="78">
        <f>SUM(D34:D35)</f>
        <v>4141.9</v>
      </c>
      <c r="E33" s="78">
        <f>SUM(D33/C33*100)</f>
        <v>92.8468953149518</v>
      </c>
      <c r="F33" s="78">
        <f>SUM(F34:F35)</f>
        <v>2812.3</v>
      </c>
      <c r="G33" s="78">
        <f>SUM(G34:G35)</f>
        <v>2424.8</v>
      </c>
      <c r="H33" s="78">
        <f>SUM(G33/F33*100)</f>
        <v>86.22124239945951</v>
      </c>
      <c r="I33" s="78">
        <f>G33/D33%</f>
        <v>58.54318066587799</v>
      </c>
    </row>
    <row r="34" spans="1:9" s="27" customFormat="1" ht="18.75" customHeight="1">
      <c r="A34" s="31" t="s">
        <v>6</v>
      </c>
      <c r="B34" s="80" t="s">
        <v>184</v>
      </c>
      <c r="C34" s="21">
        <v>4243</v>
      </c>
      <c r="D34" s="21">
        <v>3923.9</v>
      </c>
      <c r="E34" s="21">
        <f t="shared" si="1"/>
        <v>92.47937779872731</v>
      </c>
      <c r="F34" s="21">
        <v>2345.8</v>
      </c>
      <c r="G34" s="21">
        <v>1958.3</v>
      </c>
      <c r="H34" s="21">
        <f t="shared" si="2"/>
        <v>83.4811151845852</v>
      </c>
      <c r="I34" s="21">
        <f t="shared" si="3"/>
        <v>49.906980300211515</v>
      </c>
    </row>
    <row r="35" spans="1:9" s="27" customFormat="1" ht="36" customHeight="1">
      <c r="A35" s="31" t="s">
        <v>185</v>
      </c>
      <c r="B35" s="80" t="s">
        <v>186</v>
      </c>
      <c r="C35" s="21">
        <v>218</v>
      </c>
      <c r="D35" s="21">
        <v>218</v>
      </c>
      <c r="E35" s="21">
        <f t="shared" si="1"/>
        <v>100</v>
      </c>
      <c r="F35" s="21">
        <v>466.5</v>
      </c>
      <c r="G35" s="21">
        <v>466.5</v>
      </c>
      <c r="H35" s="21">
        <f t="shared" si="2"/>
        <v>100</v>
      </c>
      <c r="I35" s="21">
        <f t="shared" si="3"/>
        <v>213.9908256880734</v>
      </c>
    </row>
    <row r="36" spans="1:9" s="88" customFormat="1" ht="37.5" customHeight="1">
      <c r="A36" s="30" t="s">
        <v>7</v>
      </c>
      <c r="B36" s="81" t="s">
        <v>187</v>
      </c>
      <c r="C36" s="78">
        <f>SUM(C38:C39)</f>
        <v>106964.6</v>
      </c>
      <c r="D36" s="78">
        <f>SUM(D38:D39)</f>
        <v>34816.7</v>
      </c>
      <c r="E36" s="78">
        <f t="shared" si="1"/>
        <v>32.5497407553527</v>
      </c>
      <c r="F36" s="78">
        <f>SUM(F37:F39)</f>
        <v>112250.6</v>
      </c>
      <c r="G36" s="78">
        <f>SUM(G37:G39)</f>
        <v>32802</v>
      </c>
      <c r="H36" s="78">
        <f t="shared" si="2"/>
        <v>29.222115516531762</v>
      </c>
      <c r="I36" s="78">
        <f t="shared" si="3"/>
        <v>94.2134090824231</v>
      </c>
    </row>
    <row r="37" spans="1:9" s="88" customFormat="1" ht="37.5" customHeight="1">
      <c r="A37" s="103" t="s">
        <v>238</v>
      </c>
      <c r="B37" s="80" t="s">
        <v>237</v>
      </c>
      <c r="C37" s="78">
        <v>0</v>
      </c>
      <c r="D37" s="78">
        <v>0</v>
      </c>
      <c r="E37" s="78"/>
      <c r="F37" s="98">
        <v>75</v>
      </c>
      <c r="G37" s="98">
        <v>75</v>
      </c>
      <c r="H37" s="78">
        <f t="shared" si="2"/>
        <v>100</v>
      </c>
      <c r="I37" s="78"/>
    </row>
    <row r="38" spans="1:9" s="27" customFormat="1" ht="162.75" customHeight="1">
      <c r="A38" s="84" t="s">
        <v>188</v>
      </c>
      <c r="B38" s="80" t="s">
        <v>189</v>
      </c>
      <c r="C38" s="21">
        <v>77107.1</v>
      </c>
      <c r="D38" s="21">
        <v>3917.2</v>
      </c>
      <c r="E38" s="21">
        <f t="shared" si="1"/>
        <v>5.08020662169891</v>
      </c>
      <c r="F38" s="21">
        <v>92422.5</v>
      </c>
      <c r="G38" s="21">
        <v>7527.8</v>
      </c>
      <c r="H38" s="21">
        <f t="shared" si="2"/>
        <v>8.144986339906408</v>
      </c>
      <c r="I38" s="21">
        <f t="shared" si="3"/>
        <v>192.17298070050037</v>
      </c>
    </row>
    <row r="39" spans="1:9" s="27" customFormat="1" ht="77.25" customHeight="1">
      <c r="A39" s="84" t="s">
        <v>190</v>
      </c>
      <c r="B39" s="80" t="s">
        <v>191</v>
      </c>
      <c r="C39" s="21">
        <v>29857.5</v>
      </c>
      <c r="D39" s="21">
        <v>30899.5</v>
      </c>
      <c r="E39" s="21">
        <f t="shared" si="1"/>
        <v>103.48991040777025</v>
      </c>
      <c r="F39" s="21">
        <v>19753.1</v>
      </c>
      <c r="G39" s="21">
        <v>25199.2</v>
      </c>
      <c r="H39" s="21">
        <f t="shared" si="2"/>
        <v>127.57086229503219</v>
      </c>
      <c r="I39" s="21">
        <f t="shared" si="3"/>
        <v>81.55212867522128</v>
      </c>
    </row>
    <row r="40" spans="1:9" s="82" customFormat="1" ht="47.25" customHeight="1">
      <c r="A40" s="30" t="s">
        <v>40</v>
      </c>
      <c r="B40" s="89" t="s">
        <v>192</v>
      </c>
      <c r="C40" s="78">
        <f>C41</f>
        <v>0.7</v>
      </c>
      <c r="D40" s="78">
        <f aca="true" t="shared" si="4" ref="D40:I40">D41</f>
        <v>0.7</v>
      </c>
      <c r="E40" s="78">
        <f t="shared" si="4"/>
        <v>100</v>
      </c>
      <c r="F40" s="78">
        <f t="shared" si="4"/>
        <v>0</v>
      </c>
      <c r="G40" s="78">
        <f t="shared" si="4"/>
        <v>0</v>
      </c>
      <c r="H40" s="78">
        <f t="shared" si="4"/>
        <v>0</v>
      </c>
      <c r="I40" s="78">
        <f t="shared" si="4"/>
        <v>0</v>
      </c>
    </row>
    <row r="41" spans="1:9" s="27" customFormat="1" ht="93.75" customHeight="1">
      <c r="A41" s="31" t="s">
        <v>193</v>
      </c>
      <c r="B41" s="90" t="s">
        <v>194</v>
      </c>
      <c r="C41" s="21">
        <v>0.7</v>
      </c>
      <c r="D41" s="21">
        <v>0.7</v>
      </c>
      <c r="E41" s="21">
        <f>SUM(D41/C41*100)</f>
        <v>100</v>
      </c>
      <c r="F41" s="21">
        <v>0</v>
      </c>
      <c r="G41" s="21">
        <v>0</v>
      </c>
      <c r="H41" s="21"/>
      <c r="I41" s="21"/>
    </row>
    <row r="42" spans="1:9" s="88" customFormat="1" ht="46.5" customHeight="1">
      <c r="A42" s="30" t="s">
        <v>38</v>
      </c>
      <c r="B42" s="81" t="s">
        <v>195</v>
      </c>
      <c r="C42" s="78">
        <f>SUM(C43:C54)</f>
        <v>6350.299999999999</v>
      </c>
      <c r="D42" s="78">
        <f>SUM(D43:D54)</f>
        <v>6355.4</v>
      </c>
      <c r="E42" s="78">
        <f t="shared" si="1"/>
        <v>100.08031116640159</v>
      </c>
      <c r="F42" s="78">
        <f>SUM(F43:F54)</f>
        <v>5921.6</v>
      </c>
      <c r="G42" s="78">
        <f>SUM(G43:G54)</f>
        <v>5921.6</v>
      </c>
      <c r="H42" s="78">
        <f t="shared" si="2"/>
        <v>100</v>
      </c>
      <c r="I42" s="78">
        <f t="shared" si="3"/>
        <v>93.17430846209524</v>
      </c>
    </row>
    <row r="43" spans="1:9" s="27" customFormat="1" ht="56.25">
      <c r="A43" s="84" t="s">
        <v>196</v>
      </c>
      <c r="B43" s="91" t="s">
        <v>197</v>
      </c>
      <c r="C43" s="21">
        <v>63</v>
      </c>
      <c r="D43" s="21">
        <v>62.7</v>
      </c>
      <c r="E43" s="21">
        <f>SUM(D43/C43*100)</f>
        <v>99.52380952380952</v>
      </c>
      <c r="F43" s="21">
        <v>72</v>
      </c>
      <c r="G43" s="21">
        <v>81.7</v>
      </c>
      <c r="H43" s="21">
        <f t="shared" si="2"/>
        <v>113.47222222222221</v>
      </c>
      <c r="I43" s="21">
        <f t="shared" si="3"/>
        <v>130.3030303030303</v>
      </c>
    </row>
    <row r="44" spans="1:9" s="27" customFormat="1" ht="131.25">
      <c r="A44" s="84" t="s">
        <v>198</v>
      </c>
      <c r="B44" s="91" t="s">
        <v>199</v>
      </c>
      <c r="C44" s="21">
        <v>153</v>
      </c>
      <c r="D44" s="21">
        <v>153</v>
      </c>
      <c r="E44" s="21">
        <f>SUM(D44/C44*100)</f>
        <v>100</v>
      </c>
      <c r="F44" s="21">
        <v>141.6</v>
      </c>
      <c r="G44" s="21">
        <v>141.6</v>
      </c>
      <c r="H44" s="21">
        <f t="shared" si="2"/>
        <v>100</v>
      </c>
      <c r="I44" s="21">
        <f t="shared" si="3"/>
        <v>92.54901960784314</v>
      </c>
    </row>
    <row r="45" spans="1:9" s="27" customFormat="1" ht="131.25">
      <c r="A45" s="84" t="s">
        <v>200</v>
      </c>
      <c r="B45" s="91" t="s">
        <v>201</v>
      </c>
      <c r="C45" s="21">
        <v>475.9</v>
      </c>
      <c r="D45" s="21">
        <v>475.9</v>
      </c>
      <c r="E45" s="21">
        <f>SUM(D45/C45*100)</f>
        <v>100</v>
      </c>
      <c r="F45" s="21">
        <v>421.7</v>
      </c>
      <c r="G45" s="21">
        <v>419.6</v>
      </c>
      <c r="H45" s="21">
        <f t="shared" si="2"/>
        <v>99.5020156509367</v>
      </c>
      <c r="I45" s="21">
        <f t="shared" si="3"/>
        <v>88.16978356797648</v>
      </c>
    </row>
    <row r="46" spans="1:9" s="27" customFormat="1" ht="93.75">
      <c r="A46" s="84" t="s">
        <v>202</v>
      </c>
      <c r="B46" s="91" t="s">
        <v>203</v>
      </c>
      <c r="C46" s="21">
        <v>58.8</v>
      </c>
      <c r="D46" s="21">
        <v>58.8</v>
      </c>
      <c r="E46" s="21"/>
      <c r="F46" s="21">
        <v>37</v>
      </c>
      <c r="G46" s="21">
        <v>37.5</v>
      </c>
      <c r="H46" s="21">
        <f t="shared" si="2"/>
        <v>101.35135135135135</v>
      </c>
      <c r="I46" s="21">
        <f t="shared" si="3"/>
        <v>63.775510204081634</v>
      </c>
    </row>
    <row r="47" spans="1:9" s="27" customFormat="1" ht="37.5">
      <c r="A47" s="84" t="s">
        <v>240</v>
      </c>
      <c r="B47" s="104" t="s">
        <v>239</v>
      </c>
      <c r="C47" s="21">
        <v>0</v>
      </c>
      <c r="D47" s="21">
        <v>0</v>
      </c>
      <c r="E47" s="21">
        <v>0</v>
      </c>
      <c r="F47" s="21">
        <v>108</v>
      </c>
      <c r="G47" s="21">
        <v>108</v>
      </c>
      <c r="H47" s="21">
        <f>SUM(G47/F47*100)</f>
        <v>100</v>
      </c>
      <c r="I47" s="21">
        <v>0</v>
      </c>
    </row>
    <row r="48" spans="1:9" s="27" customFormat="1" ht="243.75">
      <c r="A48" s="84" t="s">
        <v>204</v>
      </c>
      <c r="B48" s="91" t="s">
        <v>205</v>
      </c>
      <c r="C48" s="21">
        <v>717.8</v>
      </c>
      <c r="D48" s="21">
        <v>722.8</v>
      </c>
      <c r="E48" s="21">
        <f aca="true" t="shared" si="5" ref="E48:E57">SUM(D48/C48*100)</f>
        <v>100.69657286152132</v>
      </c>
      <c r="F48" s="21">
        <v>1059</v>
      </c>
      <c r="G48" s="21">
        <v>1070.1</v>
      </c>
      <c r="H48" s="21">
        <f t="shared" si="2"/>
        <v>101.04815864022663</v>
      </c>
      <c r="I48" s="21">
        <f t="shared" si="3"/>
        <v>148.049252905368</v>
      </c>
    </row>
    <row r="49" spans="1:9" s="27" customFormat="1" ht="75">
      <c r="A49" s="84" t="s">
        <v>206</v>
      </c>
      <c r="B49" s="91" t="s">
        <v>207</v>
      </c>
      <c r="C49" s="21">
        <v>248.6</v>
      </c>
      <c r="D49" s="21">
        <v>248.6</v>
      </c>
      <c r="E49" s="21">
        <f t="shared" si="5"/>
        <v>100</v>
      </c>
      <c r="F49" s="21">
        <v>0</v>
      </c>
      <c r="G49" s="21">
        <v>0</v>
      </c>
      <c r="H49" s="21">
        <v>0</v>
      </c>
      <c r="I49" s="21">
        <f t="shared" si="3"/>
        <v>0</v>
      </c>
    </row>
    <row r="50" spans="1:9" s="27" customFormat="1" ht="112.5">
      <c r="A50" s="84" t="s">
        <v>208</v>
      </c>
      <c r="B50" s="91" t="s">
        <v>209</v>
      </c>
      <c r="C50" s="21">
        <v>752</v>
      </c>
      <c r="D50" s="21">
        <v>752</v>
      </c>
      <c r="E50" s="21">
        <f t="shared" si="5"/>
        <v>100</v>
      </c>
      <c r="F50" s="21">
        <v>543.5</v>
      </c>
      <c r="G50" s="21">
        <v>614.5</v>
      </c>
      <c r="H50" s="21">
        <f t="shared" si="2"/>
        <v>113.06347746090157</v>
      </c>
      <c r="I50" s="21">
        <f t="shared" si="3"/>
        <v>81.7154255319149</v>
      </c>
    </row>
    <row r="51" spans="1:9" s="27" customFormat="1" ht="56.25">
      <c r="A51" s="84" t="s">
        <v>210</v>
      </c>
      <c r="B51" s="91" t="s">
        <v>211</v>
      </c>
      <c r="C51" s="21">
        <v>0</v>
      </c>
      <c r="D51" s="21">
        <v>0</v>
      </c>
      <c r="E51" s="21">
        <v>0</v>
      </c>
      <c r="F51" s="21">
        <v>24.5</v>
      </c>
      <c r="G51" s="21">
        <v>24.5</v>
      </c>
      <c r="H51" s="21"/>
      <c r="I51" s="21">
        <v>0</v>
      </c>
    </row>
    <row r="52" spans="1:9" s="27" customFormat="1" ht="131.25">
      <c r="A52" s="84" t="s">
        <v>212</v>
      </c>
      <c r="B52" s="91" t="s">
        <v>213</v>
      </c>
      <c r="C52" s="21">
        <v>240</v>
      </c>
      <c r="D52" s="21">
        <v>240</v>
      </c>
      <c r="E52" s="21">
        <f t="shared" si="5"/>
        <v>100</v>
      </c>
      <c r="F52" s="21">
        <v>165.2</v>
      </c>
      <c r="G52" s="21">
        <v>-34.8</v>
      </c>
      <c r="H52" s="21">
        <f t="shared" si="2"/>
        <v>-21.06537530266344</v>
      </c>
      <c r="I52" s="21">
        <f t="shared" si="3"/>
        <v>-14.5</v>
      </c>
    </row>
    <row r="53" spans="1:9" s="27" customFormat="1" ht="150">
      <c r="A53" s="84" t="s">
        <v>214</v>
      </c>
      <c r="B53" s="91" t="s">
        <v>215</v>
      </c>
      <c r="C53" s="21">
        <v>34.5</v>
      </c>
      <c r="D53" s="21">
        <v>34.6</v>
      </c>
      <c r="E53" s="21">
        <f t="shared" si="5"/>
        <v>100.28985507246378</v>
      </c>
      <c r="F53" s="21">
        <v>155.8</v>
      </c>
      <c r="G53" s="21">
        <v>159.8</v>
      </c>
      <c r="H53" s="21">
        <f t="shared" si="2"/>
        <v>102.56739409499357</v>
      </c>
      <c r="I53" s="21">
        <f t="shared" si="3"/>
        <v>461.84971098265896</v>
      </c>
    </row>
    <row r="54" spans="1:9" s="27" customFormat="1" ht="56.25">
      <c r="A54" s="84" t="s">
        <v>216</v>
      </c>
      <c r="B54" s="91" t="s">
        <v>217</v>
      </c>
      <c r="C54" s="21">
        <v>3606.7</v>
      </c>
      <c r="D54" s="21">
        <v>3607</v>
      </c>
      <c r="E54" s="21">
        <f t="shared" si="5"/>
        <v>100.00831785288491</v>
      </c>
      <c r="F54" s="21">
        <v>3193.3</v>
      </c>
      <c r="G54" s="21">
        <v>3299.1</v>
      </c>
      <c r="H54" s="21">
        <f t="shared" si="2"/>
        <v>103.31318698525035</v>
      </c>
      <c r="I54" s="21">
        <f t="shared" si="3"/>
        <v>91.46382034932076</v>
      </c>
    </row>
    <row r="55" spans="1:9" s="82" customFormat="1" ht="19.5">
      <c r="A55" s="30" t="s">
        <v>8</v>
      </c>
      <c r="B55" s="81" t="s">
        <v>218</v>
      </c>
      <c r="C55" s="78">
        <f>SUM(C56:C57)</f>
        <v>663.7</v>
      </c>
      <c r="D55" s="78">
        <f>SUM(D56:D57)</f>
        <v>276.30000000000007</v>
      </c>
      <c r="E55" s="21">
        <f t="shared" si="5"/>
        <v>41.63025463311738</v>
      </c>
      <c r="F55" s="78">
        <f>SUM(F56:F57)</f>
        <v>0</v>
      </c>
      <c r="G55" s="78">
        <f>SUM(G56:G57)</f>
        <v>-1.2</v>
      </c>
      <c r="H55" s="21"/>
      <c r="I55" s="78"/>
    </row>
    <row r="56" spans="1:9" s="82" customFormat="1" ht="19.5">
      <c r="A56" s="31" t="s">
        <v>219</v>
      </c>
      <c r="B56" s="80" t="s">
        <v>220</v>
      </c>
      <c r="C56" s="21">
        <v>0</v>
      </c>
      <c r="D56" s="21">
        <v>-387.4</v>
      </c>
      <c r="E56" s="21"/>
      <c r="F56" s="78"/>
      <c r="G56" s="78">
        <v>-1.2</v>
      </c>
      <c r="H56" s="21"/>
      <c r="I56" s="78"/>
    </row>
    <row r="57" spans="1:9" s="27" customFormat="1" ht="18.75">
      <c r="A57" s="31" t="s">
        <v>8</v>
      </c>
      <c r="B57" s="80" t="s">
        <v>241</v>
      </c>
      <c r="C57" s="21">
        <v>663.7</v>
      </c>
      <c r="D57" s="21">
        <v>663.7</v>
      </c>
      <c r="E57" s="21">
        <f t="shared" si="5"/>
        <v>100</v>
      </c>
      <c r="F57" s="21">
        <v>0</v>
      </c>
      <c r="G57" s="21">
        <v>0</v>
      </c>
      <c r="H57" s="21"/>
      <c r="I57" s="21"/>
    </row>
    <row r="58" spans="1:9" ht="20.25" customHeight="1">
      <c r="A58" s="69" t="s">
        <v>1</v>
      </c>
      <c r="B58" s="70" t="s">
        <v>132</v>
      </c>
      <c r="C58" s="10">
        <f>SUM(C59+C60+C61+C62+C63+C64+C65)</f>
        <v>859850.0000000001</v>
      </c>
      <c r="D58" s="10">
        <f>SUM(D59+D60+D61+D62+D63+D64+D65)</f>
        <v>843558.2000000001</v>
      </c>
      <c r="E58" s="28">
        <f aca="true" t="shared" si="6" ref="E58:E66">SUM(D58/C58*100)</f>
        <v>98.10527417572831</v>
      </c>
      <c r="F58" s="10">
        <f>SUM(F59+F60+F61+F62+F63+F64+F65)</f>
        <v>949984.8</v>
      </c>
      <c r="G58" s="10">
        <f>SUM(G59+G60+G61+G62+G63+G64+G65)</f>
        <v>932085.7</v>
      </c>
      <c r="H58" s="28">
        <f aca="true" t="shared" si="7" ref="H58:H66">SUM(G58/F58*100)</f>
        <v>98.11585406419134</v>
      </c>
      <c r="I58" s="28">
        <f aca="true" t="shared" si="8" ref="I58:I66">G58/D58%</f>
        <v>110.49453375001274</v>
      </c>
    </row>
    <row r="59" spans="1:9" ht="18.75">
      <c r="A59" s="11" t="s">
        <v>41</v>
      </c>
      <c r="B59" s="47" t="s">
        <v>133</v>
      </c>
      <c r="C59" s="12">
        <v>135691.4</v>
      </c>
      <c r="D59" s="12">
        <v>135691.4</v>
      </c>
      <c r="E59" s="21">
        <f t="shared" si="6"/>
        <v>100</v>
      </c>
      <c r="F59" s="12">
        <v>121910.5</v>
      </c>
      <c r="G59" s="12">
        <v>121910.5</v>
      </c>
      <c r="H59" s="21">
        <f t="shared" si="7"/>
        <v>100</v>
      </c>
      <c r="I59" s="21">
        <f t="shared" si="8"/>
        <v>89.84393999914512</v>
      </c>
    </row>
    <row r="60" spans="1:9" ht="18.75">
      <c r="A60" s="11" t="s">
        <v>42</v>
      </c>
      <c r="B60" s="47" t="s">
        <v>135</v>
      </c>
      <c r="C60" s="12">
        <v>693983</v>
      </c>
      <c r="D60" s="12">
        <v>693361.7</v>
      </c>
      <c r="E60" s="21">
        <f t="shared" si="6"/>
        <v>99.91047331130589</v>
      </c>
      <c r="F60" s="12">
        <v>716991.8</v>
      </c>
      <c r="G60" s="12">
        <v>713534.9</v>
      </c>
      <c r="H60" s="21">
        <f t="shared" si="7"/>
        <v>99.51786059477946</v>
      </c>
      <c r="I60" s="21">
        <f t="shared" si="8"/>
        <v>102.90947711706605</v>
      </c>
    </row>
    <row r="61" spans="1:9" ht="18.75" customHeight="1">
      <c r="A61" s="11" t="s">
        <v>43</v>
      </c>
      <c r="B61" s="47" t="s">
        <v>134</v>
      </c>
      <c r="C61" s="12">
        <v>26103.6</v>
      </c>
      <c r="D61" s="12">
        <v>10433.1</v>
      </c>
      <c r="E61" s="21">
        <f t="shared" si="6"/>
        <v>39.9680503838551</v>
      </c>
      <c r="F61" s="12">
        <v>81294.4</v>
      </c>
      <c r="G61" s="12">
        <v>66852.2</v>
      </c>
      <c r="H61" s="21">
        <f t="shared" si="7"/>
        <v>82.23469267255801</v>
      </c>
      <c r="I61" s="21"/>
    </row>
    <row r="62" spans="1:9" s="27" customFormat="1" ht="18.75">
      <c r="A62" s="31" t="s">
        <v>14</v>
      </c>
      <c r="B62" s="47" t="s">
        <v>146</v>
      </c>
      <c r="C62" s="72">
        <v>60</v>
      </c>
      <c r="D62" s="23">
        <v>60</v>
      </c>
      <c r="E62" s="23">
        <f>SUM(D62/C62*100)</f>
        <v>100</v>
      </c>
      <c r="F62" s="23"/>
      <c r="G62" s="23"/>
      <c r="H62" s="32"/>
      <c r="I62" s="23">
        <f>G62/D62%</f>
        <v>0</v>
      </c>
    </row>
    <row r="63" spans="1:9" ht="37.5">
      <c r="A63" s="11" t="s">
        <v>17</v>
      </c>
      <c r="B63" s="47" t="s">
        <v>137</v>
      </c>
      <c r="C63" s="12">
        <v>673.9</v>
      </c>
      <c r="D63" s="12">
        <v>673.9</v>
      </c>
      <c r="E63" s="21">
        <f t="shared" si="6"/>
        <v>100</v>
      </c>
      <c r="F63" s="12">
        <v>0</v>
      </c>
      <c r="G63" s="12">
        <v>0</v>
      </c>
      <c r="H63" s="21" t="e">
        <f t="shared" si="7"/>
        <v>#DIV/0!</v>
      </c>
      <c r="I63" s="21">
        <f t="shared" si="8"/>
        <v>0</v>
      </c>
    </row>
    <row r="64" spans="1:9" ht="37.5">
      <c r="A64" s="11" t="s">
        <v>13</v>
      </c>
      <c r="B64" s="47" t="s">
        <v>138</v>
      </c>
      <c r="C64" s="21">
        <v>-3277.7</v>
      </c>
      <c r="D64" s="21">
        <v>-3277.7</v>
      </c>
      <c r="E64" s="21">
        <f t="shared" si="6"/>
        <v>100</v>
      </c>
      <c r="F64" s="21">
        <v>-459.8</v>
      </c>
      <c r="G64" s="21">
        <v>-459.8</v>
      </c>
      <c r="H64" s="21">
        <f t="shared" si="7"/>
        <v>100</v>
      </c>
      <c r="I64" s="21">
        <f t="shared" si="8"/>
        <v>14.028129481038533</v>
      </c>
    </row>
    <row r="65" spans="1:9" ht="21.75" customHeight="1">
      <c r="A65" s="11" t="s">
        <v>12</v>
      </c>
      <c r="B65" s="47" t="s">
        <v>136</v>
      </c>
      <c r="C65" s="12">
        <v>6615.8</v>
      </c>
      <c r="D65" s="12">
        <v>6615.8</v>
      </c>
      <c r="E65" s="21">
        <f t="shared" si="6"/>
        <v>100</v>
      </c>
      <c r="F65" s="12">
        <v>30247.9</v>
      </c>
      <c r="G65" s="12">
        <v>30247.9</v>
      </c>
      <c r="H65" s="21">
        <f t="shared" si="7"/>
        <v>100</v>
      </c>
      <c r="I65" s="21">
        <f t="shared" si="8"/>
        <v>457.20698932857704</v>
      </c>
    </row>
    <row r="66" spans="1:9" ht="21.75" customHeight="1">
      <c r="A66" s="13" t="s">
        <v>28</v>
      </c>
      <c r="B66" s="45"/>
      <c r="C66" s="116">
        <f>SUM(C7+C58)</f>
        <v>1421076.5</v>
      </c>
      <c r="D66" s="116">
        <f>SUM(D7+D58)</f>
        <v>1324259.4000000001</v>
      </c>
      <c r="E66" s="28">
        <f t="shared" si="6"/>
        <v>93.18705924698637</v>
      </c>
      <c r="F66" s="116">
        <f>SUM(F7+F58)</f>
        <v>1512001</v>
      </c>
      <c r="G66" s="116">
        <f>SUM(G7+G58)</f>
        <v>1418023.4</v>
      </c>
      <c r="H66" s="28">
        <f t="shared" si="7"/>
        <v>93.78455437529472</v>
      </c>
      <c r="I66" s="28">
        <f t="shared" si="8"/>
        <v>107.08048589271858</v>
      </c>
    </row>
    <row r="67" spans="1:9" ht="18.75">
      <c r="A67" s="117" t="s">
        <v>2</v>
      </c>
      <c r="B67" s="117"/>
      <c r="C67" s="117"/>
      <c r="D67" s="117"/>
      <c r="E67" s="117"/>
      <c r="F67" s="117"/>
      <c r="G67" s="117"/>
      <c r="H67" s="117"/>
      <c r="I67" s="100"/>
    </row>
    <row r="68" spans="1:9" ht="18.75">
      <c r="A68" s="49" t="s">
        <v>18</v>
      </c>
      <c r="B68" s="50" t="s">
        <v>54</v>
      </c>
      <c r="C68" s="51">
        <f>SUM(C69:C76)</f>
        <v>151313.8</v>
      </c>
      <c r="D68" s="51">
        <f>SUM(D69:D76)</f>
        <v>127644.79999999999</v>
      </c>
      <c r="E68" s="52">
        <f>SUM(D68/C68*100)</f>
        <v>84.35767259826929</v>
      </c>
      <c r="F68" s="51">
        <f>SUM(F69:F76)</f>
        <v>127950.6</v>
      </c>
      <c r="G68" s="51">
        <f>SUM(G69:G76)</f>
        <v>110355.3</v>
      </c>
      <c r="H68" s="52">
        <f>SUM(G68/F68*100)</f>
        <v>86.24836460321406</v>
      </c>
      <c r="I68" s="52">
        <f>G68/D68%</f>
        <v>86.45499072425983</v>
      </c>
    </row>
    <row r="69" spans="1:10" ht="75">
      <c r="A69" s="14" t="s">
        <v>55</v>
      </c>
      <c r="B69" s="53" t="s">
        <v>56</v>
      </c>
      <c r="C69" s="114">
        <v>6619.8</v>
      </c>
      <c r="D69" s="107">
        <v>6333.5</v>
      </c>
      <c r="E69" s="57">
        <f aca="true" t="shared" si="9" ref="E69:E76">SUM(D69/C69*100)</f>
        <v>95.67509592434817</v>
      </c>
      <c r="F69" s="115">
        <v>7327.5</v>
      </c>
      <c r="G69" s="113">
        <v>6959.3</v>
      </c>
      <c r="H69" s="57">
        <f aca="true" t="shared" si="10" ref="H69:H76">SUM(G69/F69*100)</f>
        <v>94.97509382463323</v>
      </c>
      <c r="I69" s="23">
        <f aca="true" t="shared" si="11" ref="I69:I76">G69/D69%</f>
        <v>109.88079261072077</v>
      </c>
      <c r="J69" s="102"/>
    </row>
    <row r="70" spans="1:9" ht="112.5">
      <c r="A70" s="14" t="s">
        <v>57</v>
      </c>
      <c r="B70" s="53" t="s">
        <v>58</v>
      </c>
      <c r="C70" s="114">
        <v>8616.3</v>
      </c>
      <c r="D70" s="107">
        <v>8042.5</v>
      </c>
      <c r="E70" s="57">
        <f t="shared" si="9"/>
        <v>93.34052899736547</v>
      </c>
      <c r="F70" s="115">
        <v>6587.1</v>
      </c>
      <c r="G70" s="113">
        <v>6028.3</v>
      </c>
      <c r="H70" s="57">
        <f t="shared" si="10"/>
        <v>91.51675244037588</v>
      </c>
      <c r="I70" s="23">
        <f t="shared" si="11"/>
        <v>74.95554864780853</v>
      </c>
    </row>
    <row r="71" spans="1:9" ht="112.5">
      <c r="A71" s="14" t="s">
        <v>59</v>
      </c>
      <c r="B71" s="53" t="s">
        <v>60</v>
      </c>
      <c r="C71" s="114">
        <v>71247.9</v>
      </c>
      <c r="D71" s="107">
        <v>59426.7</v>
      </c>
      <c r="E71" s="57">
        <f t="shared" si="9"/>
        <v>83.40835308830155</v>
      </c>
      <c r="F71" s="115">
        <v>59157.1</v>
      </c>
      <c r="G71" s="113">
        <v>52094.2</v>
      </c>
      <c r="H71" s="57">
        <f t="shared" si="10"/>
        <v>88.06077377018143</v>
      </c>
      <c r="I71" s="23">
        <f t="shared" si="11"/>
        <v>87.66127010249602</v>
      </c>
    </row>
    <row r="72" spans="1:9" ht="18.75">
      <c r="A72" s="14" t="s">
        <v>141</v>
      </c>
      <c r="B72" s="53" t="s">
        <v>140</v>
      </c>
      <c r="C72" s="114">
        <v>39.7</v>
      </c>
      <c r="D72" s="107">
        <v>39.7</v>
      </c>
      <c r="E72" s="57">
        <f t="shared" si="9"/>
        <v>100</v>
      </c>
      <c r="F72" s="115">
        <v>197.8</v>
      </c>
      <c r="G72" s="113">
        <v>197.8</v>
      </c>
      <c r="H72" s="57">
        <f t="shared" si="10"/>
        <v>100</v>
      </c>
      <c r="I72" s="23">
        <f t="shared" si="11"/>
        <v>498.2367758186398</v>
      </c>
    </row>
    <row r="73" spans="1:9" ht="73.5" customHeight="1">
      <c r="A73" s="14" t="s">
        <v>61</v>
      </c>
      <c r="B73" s="53" t="s">
        <v>62</v>
      </c>
      <c r="C73" s="114">
        <v>13085.2</v>
      </c>
      <c r="D73" s="107">
        <v>12116</v>
      </c>
      <c r="E73" s="57">
        <f t="shared" si="9"/>
        <v>92.59315868309234</v>
      </c>
      <c r="F73" s="115">
        <v>11519.5</v>
      </c>
      <c r="G73" s="113">
        <v>9863.3</v>
      </c>
      <c r="H73" s="57">
        <f t="shared" si="10"/>
        <v>85.6226398715222</v>
      </c>
      <c r="I73" s="23">
        <f t="shared" si="11"/>
        <v>81.40723010894685</v>
      </c>
    </row>
    <row r="74" spans="1:9" ht="37.5">
      <c r="A74" s="14" t="s">
        <v>63</v>
      </c>
      <c r="B74" s="53" t="s">
        <v>64</v>
      </c>
      <c r="C74" s="54"/>
      <c r="D74" s="55"/>
      <c r="E74" s="57"/>
      <c r="F74" s="115">
        <v>3597</v>
      </c>
      <c r="G74" s="113">
        <v>3548.6</v>
      </c>
      <c r="H74" s="57">
        <f t="shared" si="10"/>
        <v>98.65443425076452</v>
      </c>
      <c r="I74" s="23"/>
    </row>
    <row r="75" spans="1:9" ht="18.75">
      <c r="A75" s="14" t="s">
        <v>65</v>
      </c>
      <c r="B75" s="53" t="s">
        <v>66</v>
      </c>
      <c r="C75" s="105">
        <v>364.2</v>
      </c>
      <c r="D75" s="55"/>
      <c r="E75" s="57">
        <f t="shared" si="9"/>
        <v>0</v>
      </c>
      <c r="F75" s="111">
        <v>215.8</v>
      </c>
      <c r="G75" s="113">
        <v>0</v>
      </c>
      <c r="H75" s="57">
        <f t="shared" si="10"/>
        <v>0</v>
      </c>
      <c r="I75" s="23"/>
    </row>
    <row r="76" spans="1:9" ht="19.5" customHeight="1">
      <c r="A76" s="14" t="s">
        <v>67</v>
      </c>
      <c r="B76" s="53" t="s">
        <v>68</v>
      </c>
      <c r="C76" s="105">
        <v>51340.7</v>
      </c>
      <c r="D76" s="109">
        <v>41686.4</v>
      </c>
      <c r="E76" s="57">
        <f t="shared" si="9"/>
        <v>81.19562062846826</v>
      </c>
      <c r="F76" s="111">
        <v>39348.8</v>
      </c>
      <c r="G76" s="112">
        <v>31663.8</v>
      </c>
      <c r="H76" s="57">
        <f t="shared" si="10"/>
        <v>80.46954417923799</v>
      </c>
      <c r="I76" s="23">
        <f t="shared" si="11"/>
        <v>75.9571466953251</v>
      </c>
    </row>
    <row r="77" spans="1:9" ht="18.75">
      <c r="A77" s="49" t="s">
        <v>19</v>
      </c>
      <c r="B77" s="56" t="s">
        <v>69</v>
      </c>
      <c r="C77" s="62">
        <f>SUM(C78)</f>
        <v>1741.5</v>
      </c>
      <c r="D77" s="62">
        <f>SUM(D78)</f>
        <v>1741.5</v>
      </c>
      <c r="E77" s="64">
        <f aca="true" t="shared" si="12" ref="E77:E115">SUM(D77/C77*100)</f>
        <v>100</v>
      </c>
      <c r="F77" s="63">
        <f>SUM(F78)</f>
        <v>1915</v>
      </c>
      <c r="G77" s="63">
        <f>SUM(G78)</f>
        <v>1915</v>
      </c>
      <c r="H77" s="64">
        <f aca="true" t="shared" si="13" ref="H77:H82">SUM(G77/F77*100)</f>
        <v>100</v>
      </c>
      <c r="I77" s="64">
        <f aca="true" t="shared" si="14" ref="I77:I82">G77/D77%</f>
        <v>109.96267585414873</v>
      </c>
    </row>
    <row r="78" spans="1:9" ht="37.5">
      <c r="A78" s="58" t="s">
        <v>70</v>
      </c>
      <c r="B78" s="59" t="s">
        <v>71</v>
      </c>
      <c r="C78" s="60">
        <v>1741.5</v>
      </c>
      <c r="D78" s="109">
        <v>1741.5</v>
      </c>
      <c r="E78" s="57">
        <f t="shared" si="12"/>
        <v>100</v>
      </c>
      <c r="F78" s="61">
        <v>1915</v>
      </c>
      <c r="G78" s="112">
        <v>1915</v>
      </c>
      <c r="H78" s="57">
        <f t="shared" si="13"/>
        <v>100</v>
      </c>
      <c r="I78" s="23">
        <f t="shared" si="14"/>
        <v>109.96267585414873</v>
      </c>
    </row>
    <row r="79" spans="1:9" ht="36.75" customHeight="1">
      <c r="A79" s="49" t="s">
        <v>20</v>
      </c>
      <c r="B79" s="56" t="s">
        <v>72</v>
      </c>
      <c r="C79" s="62">
        <f>SUM(C80:C81)</f>
        <v>5511</v>
      </c>
      <c r="D79" s="62">
        <f>SUM(D80:D81)</f>
        <v>4603.1</v>
      </c>
      <c r="E79" s="64">
        <f t="shared" si="12"/>
        <v>83.5256759208855</v>
      </c>
      <c r="F79" s="64">
        <f>SUM(F80:F81)</f>
        <v>5450.7</v>
      </c>
      <c r="G79" s="64">
        <f>SUM(G80:G81)</f>
        <v>4595.2</v>
      </c>
      <c r="H79" s="64">
        <f t="shared" si="13"/>
        <v>84.30476819491074</v>
      </c>
      <c r="I79" s="32">
        <f t="shared" si="14"/>
        <v>99.82837652886097</v>
      </c>
    </row>
    <row r="80" spans="1:9" ht="37.5" customHeight="1">
      <c r="A80" s="58" t="s">
        <v>73</v>
      </c>
      <c r="B80" s="59" t="s">
        <v>74</v>
      </c>
      <c r="C80" s="105">
        <v>5245.2</v>
      </c>
      <c r="D80" s="107">
        <v>4519.3</v>
      </c>
      <c r="E80" s="57">
        <f t="shared" si="12"/>
        <v>86.16068024098223</v>
      </c>
      <c r="F80" s="111">
        <v>4995.7</v>
      </c>
      <c r="G80" s="113">
        <v>4355.9</v>
      </c>
      <c r="H80" s="23">
        <f t="shared" si="13"/>
        <v>87.19298596793242</v>
      </c>
      <c r="I80" s="23">
        <f t="shared" si="14"/>
        <v>96.38439581351092</v>
      </c>
    </row>
    <row r="81" spans="1:9" ht="23.25" customHeight="1">
      <c r="A81" s="58" t="s">
        <v>75</v>
      </c>
      <c r="B81" s="59" t="s">
        <v>76</v>
      </c>
      <c r="C81" s="105">
        <v>265.8</v>
      </c>
      <c r="D81" s="107">
        <v>83.8</v>
      </c>
      <c r="E81" s="57">
        <f t="shared" si="12"/>
        <v>31.52746425884123</v>
      </c>
      <c r="F81" s="111">
        <v>455</v>
      </c>
      <c r="G81" s="113">
        <v>239.3</v>
      </c>
      <c r="H81" s="23">
        <f t="shared" si="13"/>
        <v>52.5934065934066</v>
      </c>
      <c r="I81" s="23">
        <f t="shared" si="14"/>
        <v>285.56085918854416</v>
      </c>
    </row>
    <row r="82" spans="1:9" ht="18.75" customHeight="1">
      <c r="A82" s="49" t="s">
        <v>21</v>
      </c>
      <c r="B82" s="56" t="s">
        <v>77</v>
      </c>
      <c r="C82" s="62">
        <f>SUM(C83:C87)</f>
        <v>56800.2</v>
      </c>
      <c r="D82" s="62">
        <f>SUM(D83:D87)</f>
        <v>47613.399999999994</v>
      </c>
      <c r="E82" s="64">
        <f t="shared" si="12"/>
        <v>83.82611328833349</v>
      </c>
      <c r="F82" s="64">
        <f>SUM(F83:F87)</f>
        <v>111417.59999999999</v>
      </c>
      <c r="G82" s="64">
        <f>SUM(G83:G87)</f>
        <v>87043.4</v>
      </c>
      <c r="H82" s="64">
        <f t="shared" si="13"/>
        <v>78.12356396116951</v>
      </c>
      <c r="I82" s="32">
        <f t="shared" si="14"/>
        <v>182.81282160064185</v>
      </c>
    </row>
    <row r="83" spans="1:9" ht="18.75" customHeight="1">
      <c r="A83" s="14" t="s">
        <v>78</v>
      </c>
      <c r="B83" s="53" t="s">
        <v>82</v>
      </c>
      <c r="C83" s="54"/>
      <c r="D83" s="55"/>
      <c r="E83" s="57"/>
      <c r="F83" s="111">
        <v>1746.1</v>
      </c>
      <c r="G83" s="113">
        <v>1746.1</v>
      </c>
      <c r="H83" s="23">
        <f aca="true" t="shared" si="15" ref="H83:H108">SUM(G83/F83*100)</f>
        <v>100</v>
      </c>
      <c r="I83" s="23"/>
    </row>
    <row r="84" spans="1:9" ht="18.75" customHeight="1">
      <c r="A84" s="14" t="s">
        <v>83</v>
      </c>
      <c r="B84" s="53" t="s">
        <v>84</v>
      </c>
      <c r="C84" s="105">
        <v>182.5</v>
      </c>
      <c r="D84" s="110">
        <v>152.4</v>
      </c>
      <c r="E84" s="57">
        <f t="shared" si="12"/>
        <v>83.5068493150685</v>
      </c>
      <c r="F84" s="111">
        <v>52</v>
      </c>
      <c r="G84" s="113">
        <v>52</v>
      </c>
      <c r="H84" s="23">
        <f t="shared" si="15"/>
        <v>100</v>
      </c>
      <c r="I84" s="23">
        <f aca="true" t="shared" si="16" ref="I84:I92">G84/D84%</f>
        <v>34.120734908136484</v>
      </c>
    </row>
    <row r="85" spans="1:9" ht="18.75" customHeight="1">
      <c r="A85" s="14" t="s">
        <v>80</v>
      </c>
      <c r="B85" s="53" t="s">
        <v>85</v>
      </c>
      <c r="C85" s="105">
        <v>4243</v>
      </c>
      <c r="D85" s="110">
        <v>3923.2</v>
      </c>
      <c r="E85" s="57">
        <f t="shared" si="12"/>
        <v>92.46288003770916</v>
      </c>
      <c r="F85" s="111">
        <v>975.7</v>
      </c>
      <c r="G85" s="113">
        <v>975.6</v>
      </c>
      <c r="H85" s="23">
        <f t="shared" si="15"/>
        <v>99.9897509480373</v>
      </c>
      <c r="I85" s="23">
        <f t="shared" si="16"/>
        <v>24.86745513866232</v>
      </c>
    </row>
    <row r="86" spans="1:9" ht="36.75" customHeight="1">
      <c r="A86" s="14" t="s">
        <v>79</v>
      </c>
      <c r="B86" s="53" t="s">
        <v>86</v>
      </c>
      <c r="C86" s="105">
        <v>45279.2</v>
      </c>
      <c r="D86" s="110">
        <v>37521.2</v>
      </c>
      <c r="E86" s="57">
        <f t="shared" si="12"/>
        <v>82.86630505839325</v>
      </c>
      <c r="F86" s="111">
        <v>101566.9</v>
      </c>
      <c r="G86" s="113">
        <v>78725.2</v>
      </c>
      <c r="H86" s="23">
        <f t="shared" si="15"/>
        <v>77.5106850755512</v>
      </c>
      <c r="I86" s="23">
        <f t="shared" si="16"/>
        <v>209.8152511113717</v>
      </c>
    </row>
    <row r="87" spans="1:9" ht="39" customHeight="1">
      <c r="A87" s="14" t="s">
        <v>81</v>
      </c>
      <c r="B87" s="53" t="s">
        <v>87</v>
      </c>
      <c r="C87" s="105">
        <v>7095.5</v>
      </c>
      <c r="D87" s="110">
        <v>6016.6</v>
      </c>
      <c r="E87" s="57">
        <f t="shared" si="12"/>
        <v>84.79458811923051</v>
      </c>
      <c r="F87" s="111">
        <v>7076.9</v>
      </c>
      <c r="G87" s="113">
        <v>5544.5</v>
      </c>
      <c r="H87" s="23">
        <f t="shared" si="15"/>
        <v>78.34645112973195</v>
      </c>
      <c r="I87" s="23">
        <f t="shared" si="16"/>
        <v>92.15337566067214</v>
      </c>
    </row>
    <row r="88" spans="1:9" ht="21" customHeight="1">
      <c r="A88" s="49" t="s">
        <v>22</v>
      </c>
      <c r="B88" s="56" t="s">
        <v>89</v>
      </c>
      <c r="C88" s="62">
        <f>SUM(C89:C92)</f>
        <v>143323.36215</v>
      </c>
      <c r="D88" s="62">
        <f>SUM(D89:D92)</f>
        <v>87562.90000000001</v>
      </c>
      <c r="E88" s="64">
        <f t="shared" si="12"/>
        <v>61.09464548309859</v>
      </c>
      <c r="F88" s="64">
        <f>SUM(F89:F92)</f>
        <v>169034.1</v>
      </c>
      <c r="G88" s="64">
        <f>SUM(G89:G92)</f>
        <v>124214.5</v>
      </c>
      <c r="H88" s="64">
        <f t="shared" si="15"/>
        <v>73.48487672014107</v>
      </c>
      <c r="I88" s="32">
        <f t="shared" si="16"/>
        <v>141.8574533278363</v>
      </c>
    </row>
    <row r="89" spans="1:9" ht="21" customHeight="1">
      <c r="A89" s="58" t="s">
        <v>88</v>
      </c>
      <c r="B89" s="59" t="s">
        <v>90</v>
      </c>
      <c r="C89" s="105">
        <v>64167</v>
      </c>
      <c r="D89" s="107">
        <v>17468</v>
      </c>
      <c r="E89" s="57">
        <f t="shared" si="12"/>
        <v>27.222715726152074</v>
      </c>
      <c r="F89" s="111">
        <v>93458.6</v>
      </c>
      <c r="G89" s="113">
        <v>60477.6</v>
      </c>
      <c r="H89" s="23">
        <f t="shared" si="15"/>
        <v>64.71057773174431</v>
      </c>
      <c r="I89" s="23">
        <f t="shared" si="16"/>
        <v>346.2193725669796</v>
      </c>
    </row>
    <row r="90" spans="1:9" ht="21" customHeight="1">
      <c r="A90" s="58" t="s">
        <v>91</v>
      </c>
      <c r="B90" s="59" t="s">
        <v>92</v>
      </c>
      <c r="C90" s="105">
        <v>22859.862149999997</v>
      </c>
      <c r="D90" s="107">
        <v>20233.5</v>
      </c>
      <c r="E90" s="57">
        <f t="shared" si="12"/>
        <v>88.51103242545145</v>
      </c>
      <c r="F90" s="111">
        <v>10999.8</v>
      </c>
      <c r="G90" s="113">
        <v>8120.5</v>
      </c>
      <c r="H90" s="23">
        <f t="shared" si="15"/>
        <v>73.82406952853688</v>
      </c>
      <c r="I90" s="23">
        <f t="shared" si="16"/>
        <v>40.13393629377023</v>
      </c>
    </row>
    <row r="91" spans="1:9" ht="21" customHeight="1">
      <c r="A91" s="58" t="s">
        <v>93</v>
      </c>
      <c r="B91" s="59" t="s">
        <v>94</v>
      </c>
      <c r="C91" s="105">
        <v>56196.4</v>
      </c>
      <c r="D91" s="107">
        <v>49800.6</v>
      </c>
      <c r="E91" s="57">
        <f t="shared" si="12"/>
        <v>88.61884391170965</v>
      </c>
      <c r="F91" s="111">
        <v>52834.4</v>
      </c>
      <c r="G91" s="113">
        <v>46442</v>
      </c>
      <c r="H91" s="23">
        <f t="shared" si="15"/>
        <v>87.90106445800463</v>
      </c>
      <c r="I91" s="23">
        <f t="shared" si="16"/>
        <v>93.25590454733478</v>
      </c>
    </row>
    <row r="92" spans="1:9" ht="37.5">
      <c r="A92" s="58" t="s">
        <v>95</v>
      </c>
      <c r="B92" s="59" t="s">
        <v>96</v>
      </c>
      <c r="C92" s="105">
        <v>100.1</v>
      </c>
      <c r="D92" s="107">
        <v>60.8</v>
      </c>
      <c r="E92" s="57">
        <f t="shared" si="12"/>
        <v>60.739260739260736</v>
      </c>
      <c r="F92" s="111">
        <v>11741.3</v>
      </c>
      <c r="G92" s="113">
        <v>9174.4</v>
      </c>
      <c r="H92" s="23">
        <f t="shared" si="15"/>
        <v>78.13785526304584</v>
      </c>
      <c r="I92" s="23">
        <f t="shared" si="16"/>
        <v>15089.473684210527</v>
      </c>
    </row>
    <row r="93" spans="1:9" ht="18.75">
      <c r="A93" s="49" t="s">
        <v>23</v>
      </c>
      <c r="B93" s="56" t="s">
        <v>98</v>
      </c>
      <c r="C93" s="62">
        <f>SUM(C94:C97)</f>
        <v>978445.3</v>
      </c>
      <c r="D93" s="62">
        <f>SUM(D94:D97)</f>
        <v>921104.7999999999</v>
      </c>
      <c r="E93" s="64">
        <f t="shared" si="12"/>
        <v>94.13963151542552</v>
      </c>
      <c r="F93" s="64">
        <f>SUM(F94:F97)</f>
        <v>983055.7</v>
      </c>
      <c r="G93" s="64">
        <f>SUM(G94:G97)</f>
        <v>908399.9</v>
      </c>
      <c r="H93" s="64">
        <f t="shared" si="15"/>
        <v>92.40574059028395</v>
      </c>
      <c r="I93" s="32">
        <f aca="true" t="shared" si="17" ref="I93:I115">G93/D93%</f>
        <v>98.62068898131896</v>
      </c>
    </row>
    <row r="94" spans="1:9" ht="18.75">
      <c r="A94" s="58" t="s">
        <v>97</v>
      </c>
      <c r="B94" s="59" t="s">
        <v>99</v>
      </c>
      <c r="C94" s="105">
        <v>299167.4</v>
      </c>
      <c r="D94" s="110">
        <v>279792.6</v>
      </c>
      <c r="E94" s="57">
        <f t="shared" si="12"/>
        <v>93.52375960749733</v>
      </c>
      <c r="F94" s="111">
        <v>286528.9</v>
      </c>
      <c r="G94" s="113">
        <v>268585.6</v>
      </c>
      <c r="H94" s="23">
        <f t="shared" si="15"/>
        <v>93.73769975733686</v>
      </c>
      <c r="I94" s="23">
        <f t="shared" si="17"/>
        <v>95.99453309344135</v>
      </c>
    </row>
    <row r="95" spans="1:9" ht="18.75">
      <c r="A95" s="58" t="s">
        <v>100</v>
      </c>
      <c r="B95" s="59" t="s">
        <v>101</v>
      </c>
      <c r="C95" s="105">
        <v>642312.2</v>
      </c>
      <c r="D95" s="110">
        <v>609556.5</v>
      </c>
      <c r="E95" s="57">
        <f t="shared" si="12"/>
        <v>94.9003459688295</v>
      </c>
      <c r="F95" s="111">
        <v>662205.6</v>
      </c>
      <c r="G95" s="113">
        <v>610496.2</v>
      </c>
      <c r="H95" s="23">
        <f t="shared" si="15"/>
        <v>92.19133755437888</v>
      </c>
      <c r="I95" s="23">
        <f t="shared" si="17"/>
        <v>100.15416126314788</v>
      </c>
    </row>
    <row r="96" spans="1:9" ht="37.5">
      <c r="A96" s="58" t="s">
        <v>102</v>
      </c>
      <c r="B96" s="59" t="s">
        <v>103</v>
      </c>
      <c r="C96" s="105">
        <v>9681.9</v>
      </c>
      <c r="D96" s="110">
        <v>8781</v>
      </c>
      <c r="E96" s="57">
        <f t="shared" si="12"/>
        <v>90.69500821119821</v>
      </c>
      <c r="F96" s="111">
        <v>8625.1</v>
      </c>
      <c r="G96" s="113">
        <v>7340.3</v>
      </c>
      <c r="H96" s="23">
        <f t="shared" si="15"/>
        <v>85.1039408238745</v>
      </c>
      <c r="I96" s="23">
        <f t="shared" si="17"/>
        <v>83.59298485366132</v>
      </c>
    </row>
    <row r="97" spans="1:9" ht="37.5">
      <c r="A97" s="58" t="s">
        <v>105</v>
      </c>
      <c r="B97" s="59" t="s">
        <v>104</v>
      </c>
      <c r="C97" s="105">
        <v>27283.8</v>
      </c>
      <c r="D97" s="110">
        <v>22974.7</v>
      </c>
      <c r="E97" s="57">
        <f t="shared" si="12"/>
        <v>84.20637887684266</v>
      </c>
      <c r="F97" s="111">
        <v>25696.1</v>
      </c>
      <c r="G97" s="113">
        <v>21977.8</v>
      </c>
      <c r="H97" s="23">
        <f t="shared" si="15"/>
        <v>85.52971073431377</v>
      </c>
      <c r="I97" s="23">
        <f t="shared" si="17"/>
        <v>95.6608791409681</v>
      </c>
    </row>
    <row r="98" spans="1:9" ht="18.75">
      <c r="A98" s="49" t="s">
        <v>24</v>
      </c>
      <c r="B98" s="56" t="s">
        <v>106</v>
      </c>
      <c r="C98" s="62">
        <f>SUM(C99:C100)</f>
        <v>115604</v>
      </c>
      <c r="D98" s="62">
        <f>SUM(D99:D100)</f>
        <v>107761.9</v>
      </c>
      <c r="E98" s="64">
        <f t="shared" si="12"/>
        <v>93.21641119684439</v>
      </c>
      <c r="F98" s="64">
        <f>SUM(F99:F100)</f>
        <v>110680.8</v>
      </c>
      <c r="G98" s="64">
        <f>SUM(G99:G100)</f>
        <v>94419.1</v>
      </c>
      <c r="H98" s="64">
        <f t="shared" si="15"/>
        <v>85.3075691538189</v>
      </c>
      <c r="I98" s="32">
        <f t="shared" si="17"/>
        <v>87.61825840116035</v>
      </c>
    </row>
    <row r="99" spans="1:9" ht="18.75">
      <c r="A99" s="14" t="s">
        <v>107</v>
      </c>
      <c r="B99" s="53" t="s">
        <v>108</v>
      </c>
      <c r="C99" s="105">
        <v>107772.2</v>
      </c>
      <c r="D99" s="109">
        <v>100773.4</v>
      </c>
      <c r="E99" s="23">
        <f t="shared" si="12"/>
        <v>93.50593195647858</v>
      </c>
      <c r="F99" s="111">
        <v>102500.8</v>
      </c>
      <c r="G99" s="112">
        <v>87234.3</v>
      </c>
      <c r="H99" s="23">
        <f t="shared" si="15"/>
        <v>85.10596990462514</v>
      </c>
      <c r="I99" s="23">
        <f t="shared" si="17"/>
        <v>86.56480777665536</v>
      </c>
    </row>
    <row r="100" spans="1:9" ht="37.5">
      <c r="A100" s="14" t="s">
        <v>109</v>
      </c>
      <c r="B100" s="53" t="s">
        <v>110</v>
      </c>
      <c r="C100" s="105">
        <v>7831.8</v>
      </c>
      <c r="D100" s="109">
        <v>6988.5</v>
      </c>
      <c r="E100" s="23">
        <f t="shared" si="12"/>
        <v>89.23236037692485</v>
      </c>
      <c r="F100" s="111">
        <v>8180</v>
      </c>
      <c r="G100" s="112">
        <v>7184.8</v>
      </c>
      <c r="H100" s="23">
        <f t="shared" si="15"/>
        <v>87.83374083129584</v>
      </c>
      <c r="I100" s="23">
        <f t="shared" si="17"/>
        <v>102.80890033626672</v>
      </c>
    </row>
    <row r="101" spans="1:9" ht="18.75">
      <c r="A101" s="49" t="s">
        <v>25</v>
      </c>
      <c r="B101" s="56" t="s">
        <v>111</v>
      </c>
      <c r="C101" s="62">
        <f>SUM(C102:C105)</f>
        <v>61648.5</v>
      </c>
      <c r="D101" s="62">
        <f>SUM(D102:D105)</f>
        <v>58447.2</v>
      </c>
      <c r="E101" s="64">
        <f t="shared" si="12"/>
        <v>94.80717292391542</v>
      </c>
      <c r="F101" s="63">
        <f>SUM(F102:F105)</f>
        <v>60028.9</v>
      </c>
      <c r="G101" s="63">
        <f>SUM(G102:G105)</f>
        <v>58770.7</v>
      </c>
      <c r="H101" s="64">
        <f t="shared" si="15"/>
        <v>97.90400956872439</v>
      </c>
      <c r="I101" s="32">
        <f t="shared" si="17"/>
        <v>100.55349101411188</v>
      </c>
    </row>
    <row r="102" spans="1:9" ht="18.75">
      <c r="A102" s="14" t="s">
        <v>112</v>
      </c>
      <c r="B102" s="53" t="s">
        <v>113</v>
      </c>
      <c r="C102" s="105">
        <v>1205.5</v>
      </c>
      <c r="D102" s="110">
        <v>1126.1</v>
      </c>
      <c r="E102" s="23">
        <f t="shared" si="12"/>
        <v>93.41352136043135</v>
      </c>
      <c r="F102" s="111">
        <v>1515.3</v>
      </c>
      <c r="G102" s="113">
        <v>996.5</v>
      </c>
      <c r="H102" s="23">
        <f t="shared" si="15"/>
        <v>65.76255526958357</v>
      </c>
      <c r="I102" s="23">
        <f t="shared" si="17"/>
        <v>88.49125299706954</v>
      </c>
    </row>
    <row r="103" spans="1:9" ht="18.75">
      <c r="A103" s="14" t="s">
        <v>114</v>
      </c>
      <c r="B103" s="53" t="s">
        <v>115</v>
      </c>
      <c r="C103" s="105">
        <v>53037.3</v>
      </c>
      <c r="D103" s="110">
        <v>50076.7</v>
      </c>
      <c r="E103" s="23">
        <f t="shared" si="12"/>
        <v>94.41789080515034</v>
      </c>
      <c r="F103" s="111">
        <v>50267</v>
      </c>
      <c r="G103" s="113">
        <v>49557.7</v>
      </c>
      <c r="H103" s="23">
        <f t="shared" si="15"/>
        <v>98.58893508663735</v>
      </c>
      <c r="I103" s="23">
        <f t="shared" si="17"/>
        <v>98.96358985316525</v>
      </c>
    </row>
    <row r="104" spans="1:9" ht="18.75">
      <c r="A104" s="14" t="s">
        <v>116</v>
      </c>
      <c r="B104" s="53" t="s">
        <v>117</v>
      </c>
      <c r="C104" s="105">
        <v>6105.7</v>
      </c>
      <c r="D104" s="110">
        <v>6101.5</v>
      </c>
      <c r="E104" s="23">
        <f t="shared" si="12"/>
        <v>99.93121181846472</v>
      </c>
      <c r="F104" s="111">
        <v>8069.1</v>
      </c>
      <c r="G104" s="113">
        <v>8069</v>
      </c>
      <c r="H104" s="23">
        <f t="shared" si="15"/>
        <v>99.9987607044156</v>
      </c>
      <c r="I104" s="23">
        <f t="shared" si="17"/>
        <v>132.24616897484225</v>
      </c>
    </row>
    <row r="105" spans="1:9" ht="37.5">
      <c r="A105" s="14" t="s">
        <v>118</v>
      </c>
      <c r="B105" s="53" t="s">
        <v>119</v>
      </c>
      <c r="C105" s="105">
        <v>1300</v>
      </c>
      <c r="D105" s="110">
        <v>1142.9</v>
      </c>
      <c r="E105" s="23">
        <f t="shared" si="12"/>
        <v>87.91538461538462</v>
      </c>
      <c r="F105" s="111">
        <v>177.5</v>
      </c>
      <c r="G105" s="113">
        <v>147.5</v>
      </c>
      <c r="H105" s="23">
        <f t="shared" si="15"/>
        <v>83.09859154929578</v>
      </c>
      <c r="I105" s="23">
        <f t="shared" si="17"/>
        <v>12.905766033773734</v>
      </c>
    </row>
    <row r="106" spans="1:9" ht="18.75">
      <c r="A106" s="49" t="s">
        <v>26</v>
      </c>
      <c r="B106" s="56" t="s">
        <v>120</v>
      </c>
      <c r="C106" s="62">
        <f>SUM(C107:C109)</f>
        <v>1960.1</v>
      </c>
      <c r="D106" s="62">
        <f>SUM(D107:D109)</f>
        <v>1890.2</v>
      </c>
      <c r="E106" s="64">
        <f t="shared" si="12"/>
        <v>96.43385541554002</v>
      </c>
      <c r="F106" s="63">
        <f>SUM(F107:F108)</f>
        <v>1400.7</v>
      </c>
      <c r="G106" s="63">
        <f>SUM(G107:G108)</f>
        <v>594</v>
      </c>
      <c r="H106" s="64">
        <f t="shared" si="15"/>
        <v>42.40736774469907</v>
      </c>
      <c r="I106" s="32">
        <f t="shared" si="17"/>
        <v>31.425246005713678</v>
      </c>
    </row>
    <row r="107" spans="1:9" ht="18.75">
      <c r="A107" s="14" t="s">
        <v>121</v>
      </c>
      <c r="B107" s="53" t="s">
        <v>122</v>
      </c>
      <c r="C107" s="105">
        <v>171</v>
      </c>
      <c r="D107" s="107">
        <v>120.2</v>
      </c>
      <c r="E107" s="23">
        <f t="shared" si="12"/>
        <v>70.29239766081872</v>
      </c>
      <c r="F107" s="111">
        <v>865.7</v>
      </c>
      <c r="G107" s="112">
        <v>63</v>
      </c>
      <c r="H107" s="23">
        <f t="shared" si="15"/>
        <v>7.277347811019983</v>
      </c>
      <c r="I107" s="23">
        <f t="shared" si="17"/>
        <v>52.412645590682196</v>
      </c>
    </row>
    <row r="108" spans="1:9" ht="18.75">
      <c r="A108" s="14" t="s">
        <v>123</v>
      </c>
      <c r="B108" s="53" t="s">
        <v>124</v>
      </c>
      <c r="C108" s="105">
        <v>641</v>
      </c>
      <c r="D108" s="107">
        <v>624.8</v>
      </c>
      <c r="E108" s="23">
        <f t="shared" si="12"/>
        <v>97.47269890795631</v>
      </c>
      <c r="F108" s="111">
        <v>535</v>
      </c>
      <c r="G108" s="112">
        <v>531</v>
      </c>
      <c r="H108" s="23">
        <f t="shared" si="15"/>
        <v>99.25233644859813</v>
      </c>
      <c r="I108" s="23">
        <f t="shared" si="17"/>
        <v>84.98719590268887</v>
      </c>
    </row>
    <row r="109" spans="1:9" ht="37.5">
      <c r="A109" s="14" t="s">
        <v>143</v>
      </c>
      <c r="B109" s="53" t="s">
        <v>142</v>
      </c>
      <c r="C109" s="105">
        <v>1148.1</v>
      </c>
      <c r="D109" s="107">
        <v>1145.2</v>
      </c>
      <c r="E109" s="23">
        <f t="shared" si="12"/>
        <v>99.74740876230295</v>
      </c>
      <c r="F109" s="55"/>
      <c r="G109" s="55"/>
      <c r="H109" s="23"/>
      <c r="I109" s="23">
        <f t="shared" si="17"/>
        <v>0</v>
      </c>
    </row>
    <row r="110" spans="1:9" ht="18.75">
      <c r="A110" s="49" t="s">
        <v>27</v>
      </c>
      <c r="B110" s="56" t="s">
        <v>126</v>
      </c>
      <c r="C110" s="62">
        <f>SUM(C112)</f>
        <v>1518.7</v>
      </c>
      <c r="D110" s="63">
        <f>SUM(D112)</f>
        <v>1518.7</v>
      </c>
      <c r="E110" s="64">
        <f t="shared" si="12"/>
        <v>100</v>
      </c>
      <c r="F110" s="63">
        <f>SUM(F111:F112)</f>
        <v>1750</v>
      </c>
      <c r="G110" s="63">
        <f>SUM(G111:G112)</f>
        <v>1750</v>
      </c>
      <c r="H110" s="64">
        <f aca="true" t="shared" si="18" ref="H110:H115">SUM(G110/F110*100)</f>
        <v>100</v>
      </c>
      <c r="I110" s="32">
        <f t="shared" si="17"/>
        <v>115.23013103312043</v>
      </c>
    </row>
    <row r="111" spans="1:9" ht="18.75">
      <c r="A111" s="58" t="s">
        <v>230</v>
      </c>
      <c r="B111" s="59"/>
      <c r="C111" s="60"/>
      <c r="D111" s="61"/>
      <c r="E111" s="57"/>
      <c r="F111" s="111">
        <v>300</v>
      </c>
      <c r="G111" s="112">
        <v>300</v>
      </c>
      <c r="H111" s="23">
        <f t="shared" si="18"/>
        <v>100</v>
      </c>
      <c r="I111" s="23">
        <v>0</v>
      </c>
    </row>
    <row r="112" spans="1:9" ht="22.5" customHeight="1">
      <c r="A112" s="14" t="s">
        <v>125</v>
      </c>
      <c r="B112" s="53" t="s">
        <v>127</v>
      </c>
      <c r="C112" s="105">
        <v>1518.7</v>
      </c>
      <c r="D112" s="109">
        <v>1518.7</v>
      </c>
      <c r="E112" s="23">
        <f t="shared" si="12"/>
        <v>100</v>
      </c>
      <c r="F112" s="111">
        <v>1450</v>
      </c>
      <c r="G112" s="112">
        <v>1450</v>
      </c>
      <c r="H112" s="23">
        <f t="shared" si="18"/>
        <v>100</v>
      </c>
      <c r="I112" s="23">
        <f t="shared" si="17"/>
        <v>95.4763942845855</v>
      </c>
    </row>
    <row r="113" spans="1:9" ht="36.75" customHeight="1">
      <c r="A113" s="67" t="s">
        <v>129</v>
      </c>
      <c r="B113" s="66" t="s">
        <v>128</v>
      </c>
      <c r="C113" s="63">
        <f>SUM(C114)</f>
        <v>14268.8</v>
      </c>
      <c r="D113" s="63">
        <f>SUM(D114)</f>
        <v>14259</v>
      </c>
      <c r="E113" s="64">
        <f t="shared" si="12"/>
        <v>99.93131868131869</v>
      </c>
      <c r="F113" s="63">
        <f>SUM(F114)</f>
        <v>20119.2</v>
      </c>
      <c r="G113" s="63">
        <f>SUM(G114)</f>
        <v>20119.1</v>
      </c>
      <c r="H113" s="64">
        <f t="shared" si="18"/>
        <v>99.99950296234441</v>
      </c>
      <c r="I113" s="32">
        <f t="shared" si="17"/>
        <v>141.09755242303106</v>
      </c>
    </row>
    <row r="114" spans="1:9" ht="36" customHeight="1">
      <c r="A114" s="68" t="s">
        <v>130</v>
      </c>
      <c r="B114" s="65" t="s">
        <v>131</v>
      </c>
      <c r="C114" s="105">
        <v>14268.8</v>
      </c>
      <c r="D114" s="109">
        <v>14259</v>
      </c>
      <c r="E114" s="23">
        <f t="shared" si="12"/>
        <v>99.93131868131869</v>
      </c>
      <c r="F114" s="111">
        <v>20119.2</v>
      </c>
      <c r="G114" s="112">
        <v>20119.1</v>
      </c>
      <c r="H114" s="23">
        <f t="shared" si="18"/>
        <v>99.99950296234441</v>
      </c>
      <c r="I114" s="23">
        <f t="shared" si="17"/>
        <v>141.09755242303106</v>
      </c>
    </row>
    <row r="115" spans="1:9" ht="23.25" customHeight="1">
      <c r="A115" s="13" t="s">
        <v>29</v>
      </c>
      <c r="B115" s="48"/>
      <c r="C115" s="116">
        <f>SUM(C68+C77+C79+C82+C88+C93+C98+C101+C106+C110+C113)</f>
        <v>1532135.26215</v>
      </c>
      <c r="D115" s="116">
        <f>SUM(D68+D77+D79+D82+D88+D93+D98+D101+D106+D110+D113)</f>
        <v>1374147.4999999998</v>
      </c>
      <c r="E115" s="32">
        <f t="shared" si="12"/>
        <v>89.68839331272223</v>
      </c>
      <c r="F115" s="116">
        <f>SUM(F68+F77+F79+F82+F88+F93+F98+F101+F106+F110+F113)</f>
        <v>1592803.2999999998</v>
      </c>
      <c r="G115" s="116">
        <f>SUM(G68+G77+G79+G82+G88+G93+G98+G101+G106+G110+G113)</f>
        <v>1412176.2000000002</v>
      </c>
      <c r="H115" s="32">
        <f t="shared" si="18"/>
        <v>88.65979873346573</v>
      </c>
      <c r="I115" s="32">
        <f t="shared" si="17"/>
        <v>102.76743944882193</v>
      </c>
    </row>
    <row r="116" spans="1:9" ht="37.5">
      <c r="A116" s="14" t="s">
        <v>46</v>
      </c>
      <c r="B116" s="46"/>
      <c r="C116" s="55">
        <f>SUM(C66-C115)</f>
        <v>-111058.76215000008</v>
      </c>
      <c r="D116" s="55">
        <f>SUM(D66-D115)</f>
        <v>-49888.09999999963</v>
      </c>
      <c r="E116" s="55"/>
      <c r="F116" s="55">
        <f>SUM(F66-F115)</f>
        <v>-80802.29999999981</v>
      </c>
      <c r="G116" s="55">
        <f>SUM(G66-G115)</f>
        <v>5847.199999999721</v>
      </c>
      <c r="H116" s="23"/>
      <c r="I116" s="23"/>
    </row>
    <row r="117" spans="1:9" ht="23.25" customHeight="1">
      <c r="A117" s="117" t="s">
        <v>31</v>
      </c>
      <c r="B117" s="117"/>
      <c r="C117" s="117"/>
      <c r="D117" s="117"/>
      <c r="E117" s="117"/>
      <c r="F117" s="117"/>
      <c r="G117" s="117"/>
      <c r="H117" s="117"/>
      <c r="I117" s="100"/>
    </row>
    <row r="118" spans="1:9" s="27" customFormat="1" ht="36" customHeight="1">
      <c r="A118" s="25" t="s">
        <v>32</v>
      </c>
      <c r="B118" s="80" t="s">
        <v>221</v>
      </c>
      <c r="C118" s="72">
        <v>26000</v>
      </c>
      <c r="D118" s="23">
        <v>20000</v>
      </c>
      <c r="E118" s="23"/>
      <c r="F118" s="72">
        <v>14599</v>
      </c>
      <c r="G118" s="72">
        <v>5600</v>
      </c>
      <c r="H118" s="23"/>
      <c r="I118" s="23"/>
    </row>
    <row r="119" spans="1:9" s="27" customFormat="1" ht="37.5">
      <c r="A119" s="25" t="s">
        <v>33</v>
      </c>
      <c r="B119" s="80" t="s">
        <v>222</v>
      </c>
      <c r="C119" s="72">
        <v>48233.5</v>
      </c>
      <c r="D119" s="23">
        <v>46620.8</v>
      </c>
      <c r="E119" s="23"/>
      <c r="F119" s="72">
        <v>11585.6</v>
      </c>
      <c r="G119" s="72">
        <v>11585.6</v>
      </c>
      <c r="H119" s="32"/>
      <c r="I119" s="32"/>
    </row>
    <row r="120" spans="1:9" s="27" customFormat="1" ht="42.75" customHeight="1">
      <c r="A120" s="25" t="s">
        <v>34</v>
      </c>
      <c r="B120" s="80" t="s">
        <v>223</v>
      </c>
      <c r="C120" s="72">
        <v>0</v>
      </c>
      <c r="D120" s="23">
        <v>0</v>
      </c>
      <c r="E120" s="23"/>
      <c r="F120" s="23">
        <v>0</v>
      </c>
      <c r="G120" s="23">
        <v>0</v>
      </c>
      <c r="H120" s="32"/>
      <c r="I120" s="32"/>
    </row>
    <row r="121" spans="1:9" s="27" customFormat="1" ht="42.75" customHeight="1">
      <c r="A121" s="25" t="s">
        <v>35</v>
      </c>
      <c r="B121" s="80" t="s">
        <v>224</v>
      </c>
      <c r="C121" s="72">
        <v>36825.3</v>
      </c>
      <c r="D121" s="23">
        <v>-16732.7</v>
      </c>
      <c r="E121" s="23"/>
      <c r="F121" s="23">
        <v>54617.7</v>
      </c>
      <c r="G121" s="23">
        <v>-23032.8</v>
      </c>
      <c r="H121" s="23"/>
      <c r="I121" s="23"/>
    </row>
    <row r="122" spans="1:9" s="27" customFormat="1" ht="25.5" customHeight="1">
      <c r="A122" s="29" t="s">
        <v>36</v>
      </c>
      <c r="B122" s="29"/>
      <c r="C122" s="32">
        <f>SUM(C118:C121)</f>
        <v>111058.8</v>
      </c>
      <c r="D122" s="32">
        <f>SUM(D118:D121)</f>
        <v>49888.100000000006</v>
      </c>
      <c r="E122" s="32"/>
      <c r="F122" s="32">
        <f>SUM(F118:F121)</f>
        <v>80802.29999999999</v>
      </c>
      <c r="G122" s="32">
        <f>SUM(G118:G121)</f>
        <v>-5847.200000000001</v>
      </c>
      <c r="H122" s="32"/>
      <c r="I122" s="32"/>
    </row>
    <row r="123" spans="1:9" ht="18.75">
      <c r="A123" s="15"/>
      <c r="B123" s="15"/>
      <c r="C123" s="15"/>
      <c r="D123" s="15"/>
      <c r="E123" s="15"/>
      <c r="F123" s="16"/>
      <c r="G123" s="16"/>
      <c r="H123" s="17"/>
      <c r="I123" s="17"/>
    </row>
    <row r="124" spans="1:9" ht="17.25" customHeight="1">
      <c r="A124" s="18"/>
      <c r="B124" s="18"/>
      <c r="C124" s="18"/>
      <c r="D124" s="18"/>
      <c r="E124" s="18"/>
      <c r="F124" s="18"/>
      <c r="G124" s="18"/>
      <c r="H124" s="19"/>
      <c r="I124" s="19"/>
    </row>
    <row r="125" spans="1:9" ht="18.75">
      <c r="A125" s="18"/>
      <c r="B125" s="18"/>
      <c r="C125" s="18"/>
      <c r="D125" s="18"/>
      <c r="E125" s="18"/>
      <c r="F125" s="18"/>
      <c r="G125" s="119"/>
      <c r="H125" s="120"/>
      <c r="I125" s="20"/>
    </row>
    <row r="126" spans="1:9" ht="18">
      <c r="A126" s="5"/>
      <c r="B126" s="5"/>
      <c r="C126" s="5"/>
      <c r="D126" s="5"/>
      <c r="E126" s="5"/>
      <c r="F126" s="6"/>
      <c r="G126" s="6"/>
      <c r="H126" s="7"/>
      <c r="I126" s="7"/>
    </row>
    <row r="127" spans="1:9" ht="18">
      <c r="A127" s="5"/>
      <c r="B127" s="5"/>
      <c r="C127" s="5"/>
      <c r="D127" s="5"/>
      <c r="E127" s="5"/>
      <c r="H127" s="4"/>
      <c r="I127" s="4"/>
    </row>
    <row r="128" spans="6:9" ht="15">
      <c r="F128" s="1"/>
      <c r="G128" s="1"/>
      <c r="H128" s="2"/>
      <c r="I128" s="2"/>
    </row>
    <row r="129" spans="6:9" ht="15">
      <c r="F129" s="1"/>
      <c r="G129" s="1"/>
      <c r="H129" s="2"/>
      <c r="I129" s="2"/>
    </row>
    <row r="132" spans="8:9" ht="12.75">
      <c r="H132" s="4"/>
      <c r="I132" s="4"/>
    </row>
    <row r="133" spans="8:9" ht="12.75">
      <c r="H133" s="4"/>
      <c r="I133" s="4"/>
    </row>
    <row r="134" spans="8:9" ht="12.75">
      <c r="H134" s="4"/>
      <c r="I134" s="4"/>
    </row>
    <row r="135" spans="8:9" ht="12.75">
      <c r="H135" s="4"/>
      <c r="I135" s="4"/>
    </row>
    <row r="136" spans="8:9" ht="12.75">
      <c r="H136" s="4"/>
      <c r="I136" s="4"/>
    </row>
    <row r="137" spans="8:9" ht="12.75">
      <c r="H137" s="4"/>
      <c r="I137" s="4"/>
    </row>
    <row r="138" spans="8:9" ht="12.75">
      <c r="H138" s="4"/>
      <c r="I138" s="4"/>
    </row>
    <row r="139" spans="8:9" ht="12.75">
      <c r="H139" s="4"/>
      <c r="I139" s="4"/>
    </row>
    <row r="140" spans="8:9" ht="12.75">
      <c r="H140" s="4"/>
      <c r="I140" s="4"/>
    </row>
    <row r="141" spans="8:9" ht="12.75">
      <c r="H141" s="4"/>
      <c r="I141" s="4"/>
    </row>
    <row r="142" spans="8:9" ht="12.75">
      <c r="H142" s="4"/>
      <c r="I142" s="4"/>
    </row>
    <row r="143" spans="8:9" ht="12.75">
      <c r="H143" s="4"/>
      <c r="I143" s="4"/>
    </row>
    <row r="144" spans="8:9" ht="12.75">
      <c r="H144" s="4"/>
      <c r="I144" s="4"/>
    </row>
    <row r="145" spans="8:9" ht="12.75">
      <c r="H145" s="4"/>
      <c r="I145" s="4"/>
    </row>
    <row r="146" spans="8:9" ht="12.75">
      <c r="H146" s="4"/>
      <c r="I146" s="4"/>
    </row>
    <row r="147" spans="8:9" ht="12.75">
      <c r="H147" s="4"/>
      <c r="I147" s="4"/>
    </row>
    <row r="148" spans="8:9" ht="12.75">
      <c r="H148" s="4"/>
      <c r="I148" s="4"/>
    </row>
    <row r="149" spans="8:9" ht="12.75">
      <c r="H149" s="4"/>
      <c r="I149" s="4"/>
    </row>
    <row r="150" spans="8:9" ht="12.75">
      <c r="H150" s="4"/>
      <c r="I150" s="4"/>
    </row>
    <row r="151" spans="8:9" ht="12.75">
      <c r="H151" s="4"/>
      <c r="I151" s="4"/>
    </row>
    <row r="152" spans="8:9" ht="12.75">
      <c r="H152" s="4"/>
      <c r="I152" s="4"/>
    </row>
    <row r="153" spans="8:9" ht="12.75">
      <c r="H153" s="4"/>
      <c r="I153" s="4"/>
    </row>
    <row r="154" spans="8:9" ht="12.75">
      <c r="H154" s="4"/>
      <c r="I154" s="4"/>
    </row>
    <row r="155" spans="8:9" ht="12.75">
      <c r="H155" s="4"/>
      <c r="I155" s="4"/>
    </row>
    <row r="156" spans="8:9" ht="12.75">
      <c r="H156" s="4"/>
      <c r="I156" s="4"/>
    </row>
    <row r="157" spans="8:9" ht="12.75">
      <c r="H157" s="4"/>
      <c r="I157" s="4"/>
    </row>
    <row r="158" spans="8:9" ht="12.75">
      <c r="H158" s="4"/>
      <c r="I158" s="4"/>
    </row>
    <row r="159" spans="8:9" ht="12.75">
      <c r="H159" s="4"/>
      <c r="I159" s="4"/>
    </row>
    <row r="160" spans="8:9" ht="12.75">
      <c r="H160" s="4"/>
      <c r="I160" s="4"/>
    </row>
    <row r="161" spans="8:9" ht="12.75">
      <c r="H161" s="4"/>
      <c r="I161" s="4"/>
    </row>
    <row r="162" spans="8:9" ht="12.75">
      <c r="H162" s="4"/>
      <c r="I162" s="4"/>
    </row>
    <row r="163" spans="8:9" ht="12.75">
      <c r="H163" s="4"/>
      <c r="I163" s="4"/>
    </row>
    <row r="164" spans="8:9" ht="12.75">
      <c r="H164" s="4"/>
      <c r="I164" s="4"/>
    </row>
    <row r="165" spans="8:9" ht="12.75">
      <c r="H165" s="4"/>
      <c r="I165" s="4"/>
    </row>
    <row r="166" spans="8:9" ht="12.75">
      <c r="H166" s="4"/>
      <c r="I166" s="4"/>
    </row>
    <row r="167" spans="8:9" ht="12.75">
      <c r="H167" s="4"/>
      <c r="I167" s="4"/>
    </row>
    <row r="168" spans="8:9" ht="12.75">
      <c r="H168" s="4"/>
      <c r="I168" s="4"/>
    </row>
    <row r="169" spans="8:9" ht="12.75">
      <c r="H169" s="4"/>
      <c r="I169" s="4"/>
    </row>
    <row r="170" spans="8:9" ht="12.75">
      <c r="H170" s="4"/>
      <c r="I170" s="4"/>
    </row>
    <row r="171" spans="8:9" ht="12.75">
      <c r="H171" s="4"/>
      <c r="I171" s="4"/>
    </row>
    <row r="172" spans="8:9" ht="12.75">
      <c r="H172" s="4"/>
      <c r="I172" s="4"/>
    </row>
    <row r="173" spans="8:9" ht="12.75">
      <c r="H173" s="4"/>
      <c r="I173" s="4"/>
    </row>
    <row r="174" spans="8:9" ht="12.75">
      <c r="H174" s="4"/>
      <c r="I174" s="4"/>
    </row>
    <row r="175" spans="8:9" ht="12.75">
      <c r="H175" s="4"/>
      <c r="I175" s="4"/>
    </row>
    <row r="176" spans="8:9" ht="12.75">
      <c r="H176" s="4"/>
      <c r="I176" s="4"/>
    </row>
    <row r="177" spans="8:9" ht="12.75">
      <c r="H177" s="4"/>
      <c r="I177" s="4"/>
    </row>
    <row r="178" spans="8:9" ht="12.75">
      <c r="H178" s="4"/>
      <c r="I178" s="4"/>
    </row>
    <row r="179" spans="8:9" ht="12.75">
      <c r="H179" s="4"/>
      <c r="I179" s="4"/>
    </row>
    <row r="180" spans="8:9" ht="12.75">
      <c r="H180" s="4"/>
      <c r="I180" s="4"/>
    </row>
    <row r="181" spans="8:9" ht="12.75">
      <c r="H181" s="4"/>
      <c r="I181" s="4"/>
    </row>
    <row r="182" spans="8:9" ht="12.75">
      <c r="H182" s="4"/>
      <c r="I182" s="4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  <row r="254" spans="8:9" ht="12.75">
      <c r="H254" s="4"/>
      <c r="I254" s="4"/>
    </row>
    <row r="255" spans="8:9" ht="12.75">
      <c r="H255" s="4"/>
      <c r="I255" s="4"/>
    </row>
    <row r="256" spans="8:9" ht="12.75">
      <c r="H256" s="4"/>
      <c r="I256" s="4"/>
    </row>
    <row r="257" spans="8:9" ht="12.75">
      <c r="H257" s="4"/>
      <c r="I257" s="4"/>
    </row>
    <row r="258" spans="8:9" ht="12.75">
      <c r="H258" s="4"/>
      <c r="I258" s="4"/>
    </row>
    <row r="259" spans="8:9" ht="12.75">
      <c r="H259" s="4"/>
      <c r="I259" s="4"/>
    </row>
    <row r="260" spans="8:9" ht="12.75">
      <c r="H260" s="4"/>
      <c r="I260" s="4"/>
    </row>
    <row r="261" spans="8:9" ht="12.75">
      <c r="H261" s="4"/>
      <c r="I261" s="4"/>
    </row>
    <row r="262" spans="8:9" ht="12.75">
      <c r="H262" s="4"/>
      <c r="I262" s="4"/>
    </row>
    <row r="263" spans="8:9" ht="12.75">
      <c r="H263" s="4"/>
      <c r="I263" s="4"/>
    </row>
    <row r="264" spans="8:9" ht="12.75">
      <c r="H264" s="4"/>
      <c r="I264" s="4"/>
    </row>
    <row r="265" spans="8:9" ht="12.75">
      <c r="H265" s="4"/>
      <c r="I265" s="4"/>
    </row>
    <row r="266" spans="8:9" ht="12.75">
      <c r="H266" s="4"/>
      <c r="I266" s="4"/>
    </row>
    <row r="267" spans="8:9" ht="12.75">
      <c r="H267" s="4"/>
      <c r="I267" s="4"/>
    </row>
    <row r="268" spans="8:9" ht="12.75">
      <c r="H268" s="4"/>
      <c r="I268" s="4"/>
    </row>
    <row r="269" spans="8:9" ht="12.75">
      <c r="H269" s="4"/>
      <c r="I269" s="4"/>
    </row>
    <row r="270" spans="8:9" ht="12.75">
      <c r="H270" s="4"/>
      <c r="I270" s="4"/>
    </row>
    <row r="271" spans="8:9" ht="12.75">
      <c r="H271" s="4"/>
      <c r="I271" s="4"/>
    </row>
    <row r="272" spans="8:9" ht="12.75">
      <c r="H272" s="4"/>
      <c r="I272" s="4"/>
    </row>
    <row r="273" spans="8:9" ht="12.75">
      <c r="H273" s="4"/>
      <c r="I273" s="4"/>
    </row>
    <row r="274" spans="8:9" ht="12.75">
      <c r="H274" s="4"/>
      <c r="I274" s="4"/>
    </row>
    <row r="275" spans="8:9" ht="12.75">
      <c r="H275" s="4"/>
      <c r="I275" s="4"/>
    </row>
    <row r="276" spans="8:9" ht="12.75">
      <c r="H276" s="4"/>
      <c r="I276" s="4"/>
    </row>
    <row r="277" spans="8:9" ht="12.75">
      <c r="H277" s="4"/>
      <c r="I277" s="4"/>
    </row>
    <row r="278" spans="8:9" ht="12.75">
      <c r="H278" s="4"/>
      <c r="I278" s="4"/>
    </row>
    <row r="279" spans="8:9" ht="12.75">
      <c r="H279" s="4"/>
      <c r="I279" s="4"/>
    </row>
    <row r="280" spans="8:9" ht="12.75">
      <c r="H280" s="4"/>
      <c r="I280" s="4"/>
    </row>
    <row r="281" spans="8:9" ht="12.75">
      <c r="H281" s="4"/>
      <c r="I281" s="4"/>
    </row>
    <row r="282" spans="8:9" ht="12.75">
      <c r="H282" s="4"/>
      <c r="I282" s="4"/>
    </row>
    <row r="283" spans="8:9" ht="12.75">
      <c r="H283" s="4"/>
      <c r="I283" s="4"/>
    </row>
    <row r="284" spans="8:9" ht="12.75">
      <c r="H284" s="4"/>
      <c r="I284" s="4"/>
    </row>
    <row r="285" spans="8:9" ht="12.75">
      <c r="H285" s="4"/>
      <c r="I285" s="4"/>
    </row>
    <row r="286" spans="8:9" ht="12.75">
      <c r="H286" s="4"/>
      <c r="I286" s="4"/>
    </row>
    <row r="287" spans="8:9" ht="12.75">
      <c r="H287" s="4"/>
      <c r="I287" s="4"/>
    </row>
    <row r="288" spans="8:9" ht="12.75">
      <c r="H288" s="4"/>
      <c r="I288" s="4"/>
    </row>
    <row r="289" spans="8:9" ht="12.75">
      <c r="H289" s="4"/>
      <c r="I289" s="4"/>
    </row>
    <row r="290" spans="8:9" ht="12.75">
      <c r="H290" s="4"/>
      <c r="I290" s="4"/>
    </row>
    <row r="291" spans="8:9" ht="12.75">
      <c r="H291" s="4"/>
      <c r="I291" s="4"/>
    </row>
    <row r="292" spans="8:9" ht="12.75">
      <c r="H292" s="4"/>
      <c r="I292" s="4"/>
    </row>
    <row r="293" spans="8:9" ht="12.75">
      <c r="H293" s="4"/>
      <c r="I293" s="4"/>
    </row>
  </sheetData>
  <sheetProtection/>
  <mergeCells count="10">
    <mergeCell ref="A6:I6"/>
    <mergeCell ref="G125:H125"/>
    <mergeCell ref="A67:H67"/>
    <mergeCell ref="A117:H117"/>
    <mergeCell ref="A1:I1"/>
    <mergeCell ref="C4:E4"/>
    <mergeCell ref="A4:A5"/>
    <mergeCell ref="F4:H4"/>
    <mergeCell ref="I4:I5"/>
    <mergeCell ref="B4:B5"/>
  </mergeCells>
  <printOptions/>
  <pageMargins left="0.2362204724409449" right="0.2755905511811024" top="0.4724409448818898" bottom="0.5905511811023623" header="0.5118110236220472" footer="0.5118110236220472"/>
  <pageSetup fitToHeight="0" fitToWidth="1" horizontalDpi="600" verticalDpi="600" orientation="portrait" paperSize="9" scale="56" r:id="rId1"/>
  <rowBreaks count="3" manualBreakCount="3">
    <brk id="47" max="8" man="1"/>
    <brk id="70" max="8" man="1"/>
    <brk id="1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5"/>
  <sheetViews>
    <sheetView tabSelected="1" view="pageBreakPreview" zoomScale="70" zoomScaleNormal="85" zoomScaleSheetLayoutView="70" zoomScalePageLayoutView="0" workbookViewId="0" topLeftCell="A1">
      <pane xSplit="2" ySplit="5" topLeftCell="C10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7" sqref="G107"/>
    </sheetView>
  </sheetViews>
  <sheetFormatPr defaultColWidth="9.00390625" defaultRowHeight="12.75"/>
  <cols>
    <col min="1" max="1" width="45.25390625" style="3" customWidth="1"/>
    <col min="2" max="2" width="25.875" style="3" customWidth="1"/>
    <col min="3" max="3" width="18.25390625" style="3" customWidth="1"/>
    <col min="4" max="4" width="18.375" style="3" customWidth="1"/>
    <col min="5" max="5" width="15.625" style="3" customWidth="1"/>
    <col min="6" max="6" width="18.75390625" style="3" customWidth="1"/>
    <col min="7" max="7" width="17.375" style="3" customWidth="1"/>
    <col min="8" max="8" width="13.25390625" style="3" customWidth="1"/>
    <col min="9" max="9" width="16.00390625" style="3" customWidth="1"/>
    <col min="10" max="16384" width="9.125" style="3" customWidth="1"/>
  </cols>
  <sheetData>
    <row r="1" spans="1:13" ht="30.75" customHeight="1">
      <c r="A1" s="121" t="s">
        <v>232</v>
      </c>
      <c r="B1" s="121"/>
      <c r="C1" s="121"/>
      <c r="D1" s="121"/>
      <c r="E1" s="121"/>
      <c r="F1" s="121"/>
      <c r="G1" s="121"/>
      <c r="H1" s="121"/>
      <c r="I1" s="122"/>
      <c r="J1" s="8"/>
      <c r="K1" s="8"/>
      <c r="L1" s="8"/>
      <c r="M1" s="8"/>
    </row>
    <row r="2" spans="1:13" ht="18" customHeight="1">
      <c r="A2" s="42"/>
      <c r="B2" s="42"/>
      <c r="C2" s="42"/>
      <c r="D2" s="9"/>
      <c r="E2" s="9"/>
      <c r="F2" s="42"/>
      <c r="G2" s="42"/>
      <c r="H2" s="42"/>
      <c r="I2" s="42"/>
      <c r="J2" s="8"/>
      <c r="K2" s="8"/>
      <c r="L2" s="8"/>
      <c r="M2" s="8"/>
    </row>
    <row r="3" spans="1:9" ht="18.75" customHeight="1">
      <c r="A3" s="131" t="s">
        <v>139</v>
      </c>
      <c r="B3" s="131" t="s">
        <v>53</v>
      </c>
      <c r="C3" s="123" t="s">
        <v>48</v>
      </c>
      <c r="D3" s="123"/>
      <c r="E3" s="123"/>
      <c r="F3" s="126" t="s">
        <v>51</v>
      </c>
      <c r="G3" s="127"/>
      <c r="H3" s="127"/>
      <c r="I3" s="128" t="s">
        <v>47</v>
      </c>
    </row>
    <row r="4" spans="1:9" s="27" customFormat="1" ht="46.5" customHeight="1">
      <c r="A4" s="132"/>
      <c r="B4" s="132"/>
      <c r="C4" s="22" t="s">
        <v>50</v>
      </c>
      <c r="D4" s="22" t="s">
        <v>233</v>
      </c>
      <c r="E4" s="22" t="s">
        <v>49</v>
      </c>
      <c r="F4" s="22" t="s">
        <v>50</v>
      </c>
      <c r="G4" s="22" t="s">
        <v>234</v>
      </c>
      <c r="H4" s="22" t="s">
        <v>49</v>
      </c>
      <c r="I4" s="129"/>
    </row>
    <row r="5" spans="1:9" s="27" customFormat="1" ht="18.75">
      <c r="A5" s="130" t="s">
        <v>0</v>
      </c>
      <c r="B5" s="130"/>
      <c r="C5" s="130"/>
      <c r="D5" s="130"/>
      <c r="E5" s="130"/>
      <c r="F5" s="130"/>
      <c r="G5" s="130"/>
      <c r="H5" s="130"/>
      <c r="I5" s="133"/>
    </row>
    <row r="6" spans="1:9" s="79" customFormat="1" ht="29.25" customHeight="1">
      <c r="A6" s="76" t="s">
        <v>15</v>
      </c>
      <c r="B6" s="77" t="s">
        <v>147</v>
      </c>
      <c r="C6" s="78">
        <f>C7+C9+C11+C15+C17+C21+C25+C27+C30+C34+C36+C49</f>
        <v>378355.00000000006</v>
      </c>
      <c r="D6" s="78">
        <f>D7+D9+D11+D15+D17+D21+D25+D27+D30+D34+D36+D49</f>
        <v>301486.00000000006</v>
      </c>
      <c r="E6" s="78">
        <f>SUM(D6/C6*100)</f>
        <v>79.68336615083717</v>
      </c>
      <c r="F6" s="78">
        <f>F7+F9+F11+F15+F17+F21+F25+F27+F30+F34+F36+F49</f>
        <v>398454.7</v>
      </c>
      <c r="G6" s="78">
        <f>G7+G9+G11+G15+G17+G21+G25+G27+G30+G34+G36+G49</f>
        <v>308329.69999999995</v>
      </c>
      <c r="H6" s="78">
        <f>SUM(G6/F6*100)</f>
        <v>77.3813685721363</v>
      </c>
      <c r="I6" s="78">
        <f>G6/D6%</f>
        <v>102.26998931957036</v>
      </c>
    </row>
    <row r="7" spans="1:9" s="79" customFormat="1" ht="30.75" customHeight="1">
      <c r="A7" s="76" t="s">
        <v>148</v>
      </c>
      <c r="B7" s="77" t="s">
        <v>149</v>
      </c>
      <c r="C7" s="78">
        <f>C8</f>
        <v>192321.7</v>
      </c>
      <c r="D7" s="78">
        <f aca="true" t="shared" si="0" ref="D7:I7">D8</f>
        <v>192606.7</v>
      </c>
      <c r="E7" s="78">
        <f t="shared" si="0"/>
        <v>100.14818920589825</v>
      </c>
      <c r="F7" s="78">
        <f t="shared" si="0"/>
        <v>197212.6</v>
      </c>
      <c r="G7" s="78">
        <f t="shared" si="0"/>
        <v>196339.8</v>
      </c>
      <c r="H7" s="78">
        <f t="shared" si="0"/>
        <v>99.55743192879156</v>
      </c>
      <c r="I7" s="78">
        <f t="shared" si="0"/>
        <v>101.93819841158172</v>
      </c>
    </row>
    <row r="8" spans="1:9" s="27" customFormat="1" ht="18.75">
      <c r="A8" s="31" t="s">
        <v>3</v>
      </c>
      <c r="B8" s="80" t="s">
        <v>150</v>
      </c>
      <c r="C8" s="21">
        <v>192321.7</v>
      </c>
      <c r="D8" s="21">
        <v>192606.7</v>
      </c>
      <c r="E8" s="21">
        <f aca="true" t="shared" si="1" ref="E8:E36">SUM(D8/C8*100)</f>
        <v>100.14818920589825</v>
      </c>
      <c r="F8" s="21">
        <v>197212.6</v>
      </c>
      <c r="G8" s="21">
        <v>196339.8</v>
      </c>
      <c r="H8" s="21">
        <f aca="true" t="shared" si="2" ref="H8:H48">SUM(G8/F8*100)</f>
        <v>99.55743192879156</v>
      </c>
      <c r="I8" s="21">
        <f aca="true" t="shared" si="3" ref="I8:I49">G8/D8%</f>
        <v>101.93819841158172</v>
      </c>
    </row>
    <row r="9" spans="1:9" s="82" customFormat="1" ht="60.75" customHeight="1">
      <c r="A9" s="30" t="s">
        <v>151</v>
      </c>
      <c r="B9" s="81" t="s">
        <v>152</v>
      </c>
      <c r="C9" s="78">
        <f>C10</f>
        <v>0</v>
      </c>
      <c r="D9" s="78">
        <f>D10</f>
        <v>0</v>
      </c>
      <c r="E9" s="78"/>
      <c r="F9" s="78">
        <f>F10</f>
        <v>12712.7</v>
      </c>
      <c r="G9" s="78">
        <f>G10</f>
        <v>16400.3</v>
      </c>
      <c r="H9" s="78">
        <f t="shared" si="2"/>
        <v>129.00721325918175</v>
      </c>
      <c r="I9" s="21" t="e">
        <f t="shared" si="3"/>
        <v>#DIV/0!</v>
      </c>
    </row>
    <row r="10" spans="1:9" s="27" customFormat="1" ht="56.25">
      <c r="A10" s="84" t="s">
        <v>225</v>
      </c>
      <c r="B10" s="80" t="s">
        <v>153</v>
      </c>
      <c r="C10" s="21">
        <v>0</v>
      </c>
      <c r="D10" s="21">
        <v>0</v>
      </c>
      <c r="E10" s="21"/>
      <c r="F10" s="21">
        <v>12712.7</v>
      </c>
      <c r="G10" s="21">
        <v>16400.3</v>
      </c>
      <c r="H10" s="21">
        <f t="shared" si="2"/>
        <v>129.00721325918175</v>
      </c>
      <c r="I10" s="21" t="e">
        <f t="shared" si="3"/>
        <v>#DIV/0!</v>
      </c>
    </row>
    <row r="11" spans="1:9" s="82" customFormat="1" ht="31.5" customHeight="1">
      <c r="A11" s="30" t="s">
        <v>154</v>
      </c>
      <c r="B11" s="81" t="s">
        <v>155</v>
      </c>
      <c r="C11" s="78">
        <f>SUM(C12:C14)</f>
        <v>49224.3</v>
      </c>
      <c r="D11" s="78">
        <f>SUM(D12:D14)</f>
        <v>46613.8</v>
      </c>
      <c r="E11" s="78">
        <f t="shared" si="1"/>
        <v>94.69672499151842</v>
      </c>
      <c r="F11" s="78">
        <f>SUM(F12:F14)</f>
        <v>50486.8</v>
      </c>
      <c r="G11" s="78">
        <f>SUM(G12:G14)</f>
        <v>48140.8</v>
      </c>
      <c r="H11" s="78">
        <f t="shared" si="2"/>
        <v>95.3532408471125</v>
      </c>
      <c r="I11" s="78">
        <f t="shared" si="3"/>
        <v>103.27585393166831</v>
      </c>
    </row>
    <row r="12" spans="1:9" s="27" customFormat="1" ht="18.75">
      <c r="A12" s="31" t="s">
        <v>9</v>
      </c>
      <c r="B12" s="80" t="s">
        <v>156</v>
      </c>
      <c r="C12" s="21">
        <v>41327.5</v>
      </c>
      <c r="D12" s="21">
        <v>38717</v>
      </c>
      <c r="E12" s="21">
        <f t="shared" si="1"/>
        <v>93.68338273546671</v>
      </c>
      <c r="F12" s="21">
        <v>39971.4</v>
      </c>
      <c r="G12" s="21">
        <v>37625.4</v>
      </c>
      <c r="H12" s="21">
        <f t="shared" si="2"/>
        <v>94.13080352452003</v>
      </c>
      <c r="I12" s="21">
        <f t="shared" si="3"/>
        <v>97.18056667613709</v>
      </c>
    </row>
    <row r="13" spans="1:9" s="27" customFormat="1" ht="37.5">
      <c r="A13" s="31" t="s">
        <v>16</v>
      </c>
      <c r="B13" s="80" t="s">
        <v>157</v>
      </c>
      <c r="C13" s="21">
        <v>4371.5</v>
      </c>
      <c r="D13" s="21">
        <v>4371.5</v>
      </c>
      <c r="E13" s="21">
        <f t="shared" si="1"/>
        <v>100</v>
      </c>
      <c r="F13" s="21">
        <v>5941.5</v>
      </c>
      <c r="G13" s="21">
        <v>5941.5</v>
      </c>
      <c r="H13" s="21">
        <f t="shared" si="2"/>
        <v>100</v>
      </c>
      <c r="I13" s="21">
        <f t="shared" si="3"/>
        <v>135.91444584238818</v>
      </c>
    </row>
    <row r="14" spans="1:9" s="27" customFormat="1" ht="56.25">
      <c r="A14" s="31" t="s">
        <v>39</v>
      </c>
      <c r="B14" s="80" t="s">
        <v>158</v>
      </c>
      <c r="C14" s="21">
        <v>3525.3</v>
      </c>
      <c r="D14" s="21">
        <v>3525.3</v>
      </c>
      <c r="E14" s="21">
        <f t="shared" si="1"/>
        <v>100</v>
      </c>
      <c r="F14" s="21">
        <v>4573.9</v>
      </c>
      <c r="G14" s="21">
        <v>4573.9</v>
      </c>
      <c r="H14" s="21">
        <f t="shared" si="2"/>
        <v>100</v>
      </c>
      <c r="I14" s="21">
        <f t="shared" si="3"/>
        <v>129.7449862423056</v>
      </c>
    </row>
    <row r="15" spans="1:9" s="82" customFormat="1" ht="19.5">
      <c r="A15" s="30" t="s">
        <v>4</v>
      </c>
      <c r="B15" s="81" t="s">
        <v>163</v>
      </c>
      <c r="C15" s="78">
        <f>SUM(C16:C16)</f>
        <v>8103.4</v>
      </c>
      <c r="D15" s="78">
        <f>SUM(D16:D16)</f>
        <v>8106.7</v>
      </c>
      <c r="E15" s="78">
        <f t="shared" si="1"/>
        <v>100.04072364686427</v>
      </c>
      <c r="F15" s="78">
        <f>SUM(F16:F16)</f>
        <v>9627</v>
      </c>
      <c r="G15" s="78">
        <f>SUM(G16:G16)</f>
        <v>5700.1</v>
      </c>
      <c r="H15" s="78">
        <f>SUM(G15/F15*100)</f>
        <v>59.209514905993565</v>
      </c>
      <c r="I15" s="78">
        <f>G15/D15%</f>
        <v>70.3134444348502</v>
      </c>
    </row>
    <row r="16" spans="1:9" s="27" customFormat="1" ht="63" customHeight="1">
      <c r="A16" s="84" t="s">
        <v>226</v>
      </c>
      <c r="B16" s="80" t="s">
        <v>164</v>
      </c>
      <c r="C16" s="83">
        <v>8103.4</v>
      </c>
      <c r="D16" s="83">
        <v>8106.7</v>
      </c>
      <c r="E16" s="21">
        <f t="shared" si="1"/>
        <v>100.04072364686427</v>
      </c>
      <c r="F16" s="21">
        <v>9627</v>
      </c>
      <c r="G16" s="21">
        <v>5700.1</v>
      </c>
      <c r="H16" s="21">
        <f t="shared" si="2"/>
        <v>59.209514905993565</v>
      </c>
      <c r="I16" s="21">
        <f t="shared" si="3"/>
        <v>70.3134444348502</v>
      </c>
    </row>
    <row r="17" spans="1:9" s="82" customFormat="1" ht="39">
      <c r="A17" s="30" t="s">
        <v>45</v>
      </c>
      <c r="B17" s="81" t="s">
        <v>166</v>
      </c>
      <c r="C17" s="78">
        <f>SUM(C18:C20)</f>
        <v>0</v>
      </c>
      <c r="D17" s="78">
        <f>SUM(D18:D20)</f>
        <v>-134.5</v>
      </c>
      <c r="E17" s="78"/>
      <c r="F17" s="78">
        <f>F18</f>
        <v>0</v>
      </c>
      <c r="G17" s="78">
        <f>G18</f>
        <v>0</v>
      </c>
      <c r="H17" s="78"/>
      <c r="I17" s="78">
        <f>G17/D17%</f>
        <v>0</v>
      </c>
    </row>
    <row r="18" spans="1:9" s="27" customFormat="1" ht="66.75" customHeight="1">
      <c r="A18" s="31" t="s">
        <v>167</v>
      </c>
      <c r="B18" s="80" t="s">
        <v>168</v>
      </c>
      <c r="C18" s="21">
        <v>0</v>
      </c>
      <c r="D18" s="21">
        <v>-0.3</v>
      </c>
      <c r="E18" s="21"/>
      <c r="F18" s="21">
        <v>0</v>
      </c>
      <c r="G18" s="21">
        <v>0</v>
      </c>
      <c r="H18" s="21"/>
      <c r="I18" s="21">
        <f t="shared" si="3"/>
        <v>0</v>
      </c>
    </row>
    <row r="19" spans="1:9" s="27" customFormat="1" ht="34.5" customHeight="1">
      <c r="A19" s="31" t="s">
        <v>159</v>
      </c>
      <c r="B19" s="80" t="s">
        <v>169</v>
      </c>
      <c r="C19" s="21">
        <v>0</v>
      </c>
      <c r="D19" s="21">
        <v>-134.5</v>
      </c>
      <c r="E19" s="21"/>
      <c r="F19" s="21">
        <v>0</v>
      </c>
      <c r="G19" s="21">
        <v>0</v>
      </c>
      <c r="H19" s="21"/>
      <c r="I19" s="21">
        <f t="shared" si="3"/>
        <v>0</v>
      </c>
    </row>
    <row r="20" spans="1:9" s="27" customFormat="1" ht="57.75" customHeight="1">
      <c r="A20" s="31" t="s">
        <v>170</v>
      </c>
      <c r="B20" s="80" t="s">
        <v>171</v>
      </c>
      <c r="C20" s="21">
        <v>0</v>
      </c>
      <c r="D20" s="21">
        <v>0.3</v>
      </c>
      <c r="E20" s="21"/>
      <c r="F20" s="21">
        <v>0</v>
      </c>
      <c r="G20" s="21">
        <v>0</v>
      </c>
      <c r="H20" s="21"/>
      <c r="I20" s="21">
        <f t="shared" si="3"/>
        <v>0</v>
      </c>
    </row>
    <row r="21" spans="1:9" s="82" customFormat="1" ht="45.75" customHeight="1">
      <c r="A21" s="30" t="s">
        <v>10</v>
      </c>
      <c r="B21" s="81" t="s">
        <v>172</v>
      </c>
      <c r="C21" s="78">
        <f>SUM(C22:C24)</f>
        <v>16236.1</v>
      </c>
      <c r="D21" s="78">
        <f>SUM(D22:D24)</f>
        <v>15713.4</v>
      </c>
      <c r="E21" s="78">
        <f t="shared" si="1"/>
        <v>96.7806308165138</v>
      </c>
      <c r="F21" s="78">
        <f>SUM(F22:F24)</f>
        <v>14547</v>
      </c>
      <c r="G21" s="78">
        <f>SUM(G22:G24)</f>
        <v>13904.400000000001</v>
      </c>
      <c r="H21" s="78">
        <f t="shared" si="2"/>
        <v>95.58259434935039</v>
      </c>
      <c r="I21" s="78">
        <f t="shared" si="3"/>
        <v>88.48753293367446</v>
      </c>
    </row>
    <row r="22" spans="1:9" s="27" customFormat="1" ht="206.25">
      <c r="A22" s="84" t="s">
        <v>173</v>
      </c>
      <c r="B22" s="80" t="s">
        <v>174</v>
      </c>
      <c r="C22" s="21">
        <v>12852.5</v>
      </c>
      <c r="D22" s="21">
        <v>12329.8</v>
      </c>
      <c r="E22" s="21">
        <f t="shared" si="1"/>
        <v>95.93308694806457</v>
      </c>
      <c r="F22" s="21">
        <v>11439.1</v>
      </c>
      <c r="G22" s="21">
        <v>10778.7</v>
      </c>
      <c r="H22" s="21">
        <f t="shared" si="2"/>
        <v>94.22681854341688</v>
      </c>
      <c r="I22" s="21">
        <f t="shared" si="3"/>
        <v>87.41990948758294</v>
      </c>
    </row>
    <row r="23" spans="1:9" s="27" customFormat="1" ht="56.25">
      <c r="A23" s="84" t="s">
        <v>175</v>
      </c>
      <c r="B23" s="80" t="s">
        <v>176</v>
      </c>
      <c r="C23" s="21">
        <v>121.5</v>
      </c>
      <c r="D23" s="21">
        <v>121.5</v>
      </c>
      <c r="E23" s="21">
        <f t="shared" si="1"/>
        <v>100</v>
      </c>
      <c r="F23" s="21">
        <v>54.5</v>
      </c>
      <c r="G23" s="21">
        <v>54.5</v>
      </c>
      <c r="H23" s="21">
        <f t="shared" si="2"/>
        <v>100</v>
      </c>
      <c r="I23" s="21">
        <f t="shared" si="3"/>
        <v>44.855967078189295</v>
      </c>
    </row>
    <row r="24" spans="1:9" s="27" customFormat="1" ht="168.75">
      <c r="A24" s="84" t="s">
        <v>177</v>
      </c>
      <c r="B24" s="80" t="s">
        <v>178</v>
      </c>
      <c r="C24" s="21">
        <v>3262.1</v>
      </c>
      <c r="D24" s="21">
        <v>3262.1</v>
      </c>
      <c r="E24" s="21">
        <f>SUM(D24/C24*100)</f>
        <v>100</v>
      </c>
      <c r="F24" s="21">
        <v>3053.4</v>
      </c>
      <c r="G24" s="21">
        <v>3071.2</v>
      </c>
      <c r="H24" s="21">
        <f>SUM(G24/F24*100)</f>
        <v>100.58295670400209</v>
      </c>
      <c r="I24" s="21">
        <f>G24/D24%</f>
        <v>94.14794151007018</v>
      </c>
    </row>
    <row r="25" spans="1:9" s="82" customFormat="1" ht="39">
      <c r="A25" s="85" t="s">
        <v>11</v>
      </c>
      <c r="B25" s="81" t="s">
        <v>179</v>
      </c>
      <c r="C25" s="78">
        <f>C26</f>
        <v>2047.9</v>
      </c>
      <c r="D25" s="78">
        <f>D26</f>
        <v>2052.5</v>
      </c>
      <c r="E25" s="86">
        <f>SUM(D25/C25*100)</f>
        <v>100.22462034279016</v>
      </c>
      <c r="F25" s="78">
        <f>F26</f>
        <v>2359.1</v>
      </c>
      <c r="G25" s="78">
        <f>G26</f>
        <v>2359.1</v>
      </c>
      <c r="H25" s="86">
        <f>SUM(G25/F25*100)</f>
        <v>100</v>
      </c>
      <c r="I25" s="86">
        <f>G25/D25%</f>
        <v>114.93788063337394</v>
      </c>
    </row>
    <row r="26" spans="1:9" s="27" customFormat="1" ht="38.25" customHeight="1">
      <c r="A26" s="84" t="s">
        <v>180</v>
      </c>
      <c r="B26" s="80" t="s">
        <v>181</v>
      </c>
      <c r="C26" s="21">
        <v>2047.9</v>
      </c>
      <c r="D26" s="21">
        <v>2052.5</v>
      </c>
      <c r="E26" s="21">
        <f t="shared" si="1"/>
        <v>100.22462034279016</v>
      </c>
      <c r="F26" s="21">
        <v>2359.1</v>
      </c>
      <c r="G26" s="21">
        <v>2359.1</v>
      </c>
      <c r="H26" s="21">
        <f t="shared" si="2"/>
        <v>100</v>
      </c>
      <c r="I26" s="21">
        <f t="shared" si="3"/>
        <v>114.93788063337394</v>
      </c>
    </row>
    <row r="27" spans="1:9" s="82" customFormat="1" ht="57.75" customHeight="1">
      <c r="A27" s="87" t="s">
        <v>182</v>
      </c>
      <c r="B27" s="81" t="s">
        <v>183</v>
      </c>
      <c r="C27" s="78">
        <f>SUM(C28:C29)</f>
        <v>4461</v>
      </c>
      <c r="D27" s="78">
        <f>SUM(D28:D29)</f>
        <v>4142</v>
      </c>
      <c r="E27" s="78">
        <f>SUM(D27/C27*100)</f>
        <v>92.8491369648061</v>
      </c>
      <c r="F27" s="78">
        <f>SUM(F28:F29)</f>
        <v>2812.3</v>
      </c>
      <c r="G27" s="78">
        <f>SUM(G28:G29)</f>
        <v>2424.8</v>
      </c>
      <c r="H27" s="78">
        <f>SUM(G27/F27*100)</f>
        <v>86.22124239945951</v>
      </c>
      <c r="I27" s="78">
        <f>G27/D27%</f>
        <v>58.54176726219218</v>
      </c>
    </row>
    <row r="28" spans="1:9" s="27" customFormat="1" ht="18.75" customHeight="1">
      <c r="A28" s="31" t="s">
        <v>6</v>
      </c>
      <c r="B28" s="80" t="s">
        <v>184</v>
      </c>
      <c r="C28" s="21">
        <v>4243</v>
      </c>
      <c r="D28" s="21">
        <v>3924</v>
      </c>
      <c r="E28" s="21">
        <f t="shared" si="1"/>
        <v>92.4817346217299</v>
      </c>
      <c r="F28" s="21">
        <v>2345.8</v>
      </c>
      <c r="G28" s="21">
        <v>1958.3</v>
      </c>
      <c r="H28" s="21">
        <f t="shared" si="2"/>
        <v>83.4811151845852</v>
      </c>
      <c r="I28" s="21">
        <f t="shared" si="3"/>
        <v>49.905708460754326</v>
      </c>
    </row>
    <row r="29" spans="1:9" s="27" customFormat="1" ht="36" customHeight="1">
      <c r="A29" s="31" t="s">
        <v>185</v>
      </c>
      <c r="B29" s="80" t="s">
        <v>186</v>
      </c>
      <c r="C29" s="21">
        <v>218</v>
      </c>
      <c r="D29" s="21">
        <v>218</v>
      </c>
      <c r="E29" s="21">
        <f t="shared" si="1"/>
        <v>100</v>
      </c>
      <c r="F29" s="21">
        <v>466.5</v>
      </c>
      <c r="G29" s="21">
        <v>466.5</v>
      </c>
      <c r="H29" s="21">
        <f t="shared" si="2"/>
        <v>100</v>
      </c>
      <c r="I29" s="21">
        <f t="shared" si="3"/>
        <v>213.9908256880734</v>
      </c>
    </row>
    <row r="30" spans="1:9" s="88" customFormat="1" ht="37.5" customHeight="1">
      <c r="A30" s="30" t="s">
        <v>7</v>
      </c>
      <c r="B30" s="81" t="s">
        <v>187</v>
      </c>
      <c r="C30" s="78">
        <f>SUM(C32:C33)</f>
        <v>99080</v>
      </c>
      <c r="D30" s="78">
        <f>SUM(D32:D33)</f>
        <v>25888.199999999997</v>
      </c>
      <c r="E30" s="78">
        <f t="shared" si="1"/>
        <v>26.12858296326201</v>
      </c>
      <c r="F30" s="78">
        <f>SUM(F31:F33)</f>
        <v>102947.8</v>
      </c>
      <c r="G30" s="78">
        <f>SUM(G31:G33)</f>
        <v>17313.1</v>
      </c>
      <c r="H30" s="78">
        <f t="shared" si="2"/>
        <v>16.81735792314163</v>
      </c>
      <c r="I30" s="78">
        <f t="shared" si="3"/>
        <v>66.8764147372162</v>
      </c>
    </row>
    <row r="31" spans="1:9" s="88" customFormat="1" ht="57.75" customHeight="1">
      <c r="A31" s="103" t="s">
        <v>238</v>
      </c>
      <c r="B31" s="80" t="s">
        <v>237</v>
      </c>
      <c r="C31" s="98">
        <v>0</v>
      </c>
      <c r="D31" s="98">
        <v>0</v>
      </c>
      <c r="E31" s="98" t="e">
        <f t="shared" si="1"/>
        <v>#DIV/0!</v>
      </c>
      <c r="F31" s="98">
        <v>75</v>
      </c>
      <c r="G31" s="98">
        <v>75</v>
      </c>
      <c r="H31" s="21">
        <f t="shared" si="2"/>
        <v>100</v>
      </c>
      <c r="I31" s="21" t="e">
        <f t="shared" si="3"/>
        <v>#DIV/0!</v>
      </c>
    </row>
    <row r="32" spans="1:9" s="27" customFormat="1" ht="162.75" customHeight="1">
      <c r="A32" s="84" t="s">
        <v>188</v>
      </c>
      <c r="B32" s="80" t="s">
        <v>189</v>
      </c>
      <c r="C32" s="21">
        <v>76157.1</v>
      </c>
      <c r="D32" s="21">
        <v>2965.1</v>
      </c>
      <c r="E32" s="21">
        <f t="shared" si="1"/>
        <v>3.8933993022318334</v>
      </c>
      <c r="F32" s="21">
        <v>92411.1</v>
      </c>
      <c r="G32" s="21">
        <v>7516.3</v>
      </c>
      <c r="H32" s="21">
        <f t="shared" si="2"/>
        <v>8.133546727611726</v>
      </c>
      <c r="I32" s="21">
        <f t="shared" si="3"/>
        <v>253.492293683181</v>
      </c>
    </row>
    <row r="33" spans="1:9" s="27" customFormat="1" ht="77.25" customHeight="1">
      <c r="A33" s="84" t="s">
        <v>190</v>
      </c>
      <c r="B33" s="80" t="s">
        <v>191</v>
      </c>
      <c r="C33" s="21">
        <v>22922.9</v>
      </c>
      <c r="D33" s="21">
        <v>22923.1</v>
      </c>
      <c r="E33" s="21">
        <f t="shared" si="1"/>
        <v>100.00087248995544</v>
      </c>
      <c r="F33" s="21">
        <v>10461.7</v>
      </c>
      <c r="G33" s="21">
        <v>9721.8</v>
      </c>
      <c r="H33" s="21">
        <f t="shared" si="2"/>
        <v>92.9275356777579</v>
      </c>
      <c r="I33" s="21">
        <f t="shared" si="3"/>
        <v>42.41049421762327</v>
      </c>
    </row>
    <row r="34" spans="1:9" s="82" customFormat="1" ht="47.25" customHeight="1">
      <c r="A34" s="30" t="s">
        <v>40</v>
      </c>
      <c r="B34" s="89" t="s">
        <v>192</v>
      </c>
      <c r="C34" s="78">
        <f>C35</f>
        <v>0.7</v>
      </c>
      <c r="D34" s="78">
        <f aca="true" t="shared" si="4" ref="D34:I35">D35</f>
        <v>0.7</v>
      </c>
      <c r="E34" s="78">
        <f t="shared" si="4"/>
        <v>100</v>
      </c>
      <c r="F34" s="78">
        <f t="shared" si="4"/>
        <v>0</v>
      </c>
      <c r="G34" s="78">
        <f t="shared" si="4"/>
        <v>0</v>
      </c>
      <c r="H34" s="78">
        <f t="shared" si="4"/>
        <v>0</v>
      </c>
      <c r="I34" s="78">
        <f t="shared" si="4"/>
        <v>92.41773962804007</v>
      </c>
    </row>
    <row r="35" spans="1:9" s="27" customFormat="1" ht="97.5" customHeight="1">
      <c r="A35" s="31" t="s">
        <v>193</v>
      </c>
      <c r="B35" s="90" t="s">
        <v>194</v>
      </c>
      <c r="C35" s="21">
        <v>0.7</v>
      </c>
      <c r="D35" s="21">
        <v>0.7</v>
      </c>
      <c r="E35" s="21">
        <f>SUM(D35/C35*100)</f>
        <v>100</v>
      </c>
      <c r="F35" s="21">
        <v>0</v>
      </c>
      <c r="G35" s="21">
        <v>0</v>
      </c>
      <c r="H35" s="21"/>
      <c r="I35" s="98">
        <f t="shared" si="4"/>
        <v>92.41773962804007</v>
      </c>
    </row>
    <row r="36" spans="1:9" s="88" customFormat="1" ht="46.5" customHeight="1">
      <c r="A36" s="30" t="s">
        <v>38</v>
      </c>
      <c r="B36" s="81" t="s">
        <v>195</v>
      </c>
      <c r="C36" s="78">
        <f>SUM(C37:C48)</f>
        <v>6216.2</v>
      </c>
      <c r="D36" s="78">
        <f>SUM(D37:D48)</f>
        <v>6221.099999999999</v>
      </c>
      <c r="E36" s="78">
        <f t="shared" si="1"/>
        <v>100.07882629259032</v>
      </c>
      <c r="F36" s="78">
        <f>SUM(F37:F48)</f>
        <v>5749.4</v>
      </c>
      <c r="G36" s="78">
        <f>SUM(G37:G48)</f>
        <v>5749.4</v>
      </c>
      <c r="H36" s="78">
        <f t="shared" si="2"/>
        <v>100</v>
      </c>
      <c r="I36" s="78">
        <f t="shared" si="3"/>
        <v>92.41773962804007</v>
      </c>
    </row>
    <row r="37" spans="1:9" s="27" customFormat="1" ht="56.25">
      <c r="A37" s="84" t="s">
        <v>196</v>
      </c>
      <c r="B37" s="104" t="s">
        <v>197</v>
      </c>
      <c r="C37" s="21">
        <v>63</v>
      </c>
      <c r="D37" s="21">
        <v>62.7</v>
      </c>
      <c r="E37" s="21">
        <f>SUM(D37/C37*100)</f>
        <v>99.52380952380952</v>
      </c>
      <c r="F37" s="21">
        <v>72</v>
      </c>
      <c r="G37" s="21">
        <v>81.7</v>
      </c>
      <c r="H37" s="21">
        <f t="shared" si="2"/>
        <v>113.47222222222221</v>
      </c>
      <c r="I37" s="21">
        <f t="shared" si="3"/>
        <v>130.3030303030303</v>
      </c>
    </row>
    <row r="38" spans="1:9" s="27" customFormat="1" ht="131.25">
      <c r="A38" s="84" t="s">
        <v>198</v>
      </c>
      <c r="B38" s="104" t="s">
        <v>199</v>
      </c>
      <c r="C38" s="21">
        <v>153</v>
      </c>
      <c r="D38" s="21">
        <v>153</v>
      </c>
      <c r="E38" s="21">
        <f>SUM(D38/C38*100)</f>
        <v>100</v>
      </c>
      <c r="F38" s="21">
        <v>141.6</v>
      </c>
      <c r="G38" s="21">
        <v>141.6</v>
      </c>
      <c r="H38" s="21">
        <f t="shared" si="2"/>
        <v>100</v>
      </c>
      <c r="I38" s="21">
        <f t="shared" si="3"/>
        <v>92.54901960784314</v>
      </c>
    </row>
    <row r="39" spans="1:9" s="27" customFormat="1" ht="131.25">
      <c r="A39" s="84" t="s">
        <v>200</v>
      </c>
      <c r="B39" s="104" t="s">
        <v>201</v>
      </c>
      <c r="C39" s="21">
        <v>475.9</v>
      </c>
      <c r="D39" s="21">
        <v>475.9</v>
      </c>
      <c r="E39" s="21">
        <f>SUM(D39/C39*100)</f>
        <v>100</v>
      </c>
      <c r="F39" s="21">
        <v>421.7</v>
      </c>
      <c r="G39" s="21">
        <v>419.6</v>
      </c>
      <c r="H39" s="21">
        <f t="shared" si="2"/>
        <v>99.5020156509367</v>
      </c>
      <c r="I39" s="21">
        <f t="shared" si="3"/>
        <v>88.16978356797648</v>
      </c>
    </row>
    <row r="40" spans="1:9" s="27" customFormat="1" ht="93.75">
      <c r="A40" s="84" t="s">
        <v>202</v>
      </c>
      <c r="B40" s="104" t="s">
        <v>203</v>
      </c>
      <c r="C40" s="21">
        <v>58.8</v>
      </c>
      <c r="D40" s="21">
        <v>58.8</v>
      </c>
      <c r="E40" s="21">
        <f>SUM(D40/C40*100)</f>
        <v>100</v>
      </c>
      <c r="F40" s="21">
        <v>37</v>
      </c>
      <c r="G40" s="21">
        <v>37.5</v>
      </c>
      <c r="H40" s="21">
        <f t="shared" si="2"/>
        <v>101.35135135135135</v>
      </c>
      <c r="I40" s="21">
        <f t="shared" si="3"/>
        <v>63.775510204081634</v>
      </c>
    </row>
    <row r="41" spans="1:9" s="27" customFormat="1" ht="37.5">
      <c r="A41" s="84" t="s">
        <v>240</v>
      </c>
      <c r="B41" s="104" t="s">
        <v>239</v>
      </c>
      <c r="C41" s="21">
        <v>0</v>
      </c>
      <c r="D41" s="21">
        <v>0</v>
      </c>
      <c r="E41" s="21" t="e">
        <f>SUM(D41/C41*100)</f>
        <v>#DIV/0!</v>
      </c>
      <c r="F41" s="21">
        <v>108</v>
      </c>
      <c r="G41" s="21">
        <v>108</v>
      </c>
      <c r="H41" s="21">
        <f t="shared" si="2"/>
        <v>100</v>
      </c>
      <c r="I41" s="21" t="e">
        <f t="shared" si="3"/>
        <v>#DIV/0!</v>
      </c>
    </row>
    <row r="42" spans="1:9" s="27" customFormat="1" ht="243.75">
      <c r="A42" s="84" t="s">
        <v>204</v>
      </c>
      <c r="B42" s="104" t="s">
        <v>205</v>
      </c>
      <c r="C42" s="21">
        <v>717.8</v>
      </c>
      <c r="D42" s="21">
        <v>722.8</v>
      </c>
      <c r="E42" s="21">
        <f aca="true" t="shared" si="5" ref="E42:E48">SUM(D42/C42*100)</f>
        <v>100.69657286152132</v>
      </c>
      <c r="F42" s="21">
        <v>1059</v>
      </c>
      <c r="G42" s="21">
        <v>1070.1</v>
      </c>
      <c r="H42" s="21">
        <f t="shared" si="2"/>
        <v>101.04815864022663</v>
      </c>
      <c r="I42" s="21">
        <f t="shared" si="3"/>
        <v>148.049252905368</v>
      </c>
    </row>
    <row r="43" spans="1:9" s="27" customFormat="1" ht="75">
      <c r="A43" s="84" t="s">
        <v>206</v>
      </c>
      <c r="B43" s="104" t="s">
        <v>207</v>
      </c>
      <c r="C43" s="21">
        <v>248.6</v>
      </c>
      <c r="D43" s="21">
        <v>248.6</v>
      </c>
      <c r="E43" s="21">
        <f t="shared" si="5"/>
        <v>100</v>
      </c>
      <c r="F43" s="21">
        <v>0</v>
      </c>
      <c r="G43" s="21">
        <v>0</v>
      </c>
      <c r="H43" s="21" t="e">
        <f t="shared" si="2"/>
        <v>#DIV/0!</v>
      </c>
      <c r="I43" s="21">
        <f t="shared" si="3"/>
        <v>0</v>
      </c>
    </row>
    <row r="44" spans="1:9" s="27" customFormat="1" ht="112.5">
      <c r="A44" s="84" t="s">
        <v>208</v>
      </c>
      <c r="B44" s="104" t="s">
        <v>209</v>
      </c>
      <c r="C44" s="21">
        <v>752</v>
      </c>
      <c r="D44" s="21">
        <v>752</v>
      </c>
      <c r="E44" s="21">
        <f t="shared" si="5"/>
        <v>100</v>
      </c>
      <c r="F44" s="21">
        <v>543.5</v>
      </c>
      <c r="G44" s="21">
        <v>614.5</v>
      </c>
      <c r="H44" s="21">
        <f t="shared" si="2"/>
        <v>113.06347746090157</v>
      </c>
      <c r="I44" s="21">
        <f t="shared" si="3"/>
        <v>81.7154255319149</v>
      </c>
    </row>
    <row r="45" spans="1:9" s="27" customFormat="1" ht="56.25">
      <c r="A45" s="84" t="s">
        <v>210</v>
      </c>
      <c r="B45" s="104" t="s">
        <v>211</v>
      </c>
      <c r="C45" s="21">
        <v>0</v>
      </c>
      <c r="D45" s="21">
        <v>0</v>
      </c>
      <c r="E45" s="21" t="e">
        <f t="shared" si="5"/>
        <v>#DIV/0!</v>
      </c>
      <c r="F45" s="21">
        <v>24.5</v>
      </c>
      <c r="G45" s="21">
        <v>24.5</v>
      </c>
      <c r="H45" s="21"/>
      <c r="I45" s="21" t="e">
        <f t="shared" si="3"/>
        <v>#DIV/0!</v>
      </c>
    </row>
    <row r="46" spans="1:9" s="27" customFormat="1" ht="131.25">
      <c r="A46" s="84" t="s">
        <v>212</v>
      </c>
      <c r="B46" s="104" t="s">
        <v>213</v>
      </c>
      <c r="C46" s="21">
        <v>240</v>
      </c>
      <c r="D46" s="21">
        <v>240</v>
      </c>
      <c r="E46" s="21">
        <f t="shared" si="5"/>
        <v>100</v>
      </c>
      <c r="F46" s="21">
        <v>165.2</v>
      </c>
      <c r="G46" s="21">
        <v>-34.8</v>
      </c>
      <c r="H46" s="21">
        <f t="shared" si="2"/>
        <v>-21.06537530266344</v>
      </c>
      <c r="I46" s="21">
        <f t="shared" si="3"/>
        <v>-14.5</v>
      </c>
    </row>
    <row r="47" spans="1:9" s="27" customFormat="1" ht="150">
      <c r="A47" s="84" t="s">
        <v>214</v>
      </c>
      <c r="B47" s="104" t="s">
        <v>215</v>
      </c>
      <c r="C47" s="21">
        <v>34.5</v>
      </c>
      <c r="D47" s="21">
        <v>34.6</v>
      </c>
      <c r="E47" s="21">
        <f t="shared" si="5"/>
        <v>100.28985507246378</v>
      </c>
      <c r="F47" s="21">
        <v>155.8</v>
      </c>
      <c r="G47" s="21">
        <v>159.8</v>
      </c>
      <c r="H47" s="21">
        <f t="shared" si="2"/>
        <v>102.56739409499357</v>
      </c>
      <c r="I47" s="21">
        <f t="shared" si="3"/>
        <v>461.84971098265896</v>
      </c>
    </row>
    <row r="48" spans="1:9" s="27" customFormat="1" ht="56.25">
      <c r="A48" s="84" t="s">
        <v>216</v>
      </c>
      <c r="B48" s="104" t="s">
        <v>217</v>
      </c>
      <c r="C48" s="21">
        <v>3472.6</v>
      </c>
      <c r="D48" s="21">
        <v>3472.7</v>
      </c>
      <c r="E48" s="21">
        <f t="shared" si="5"/>
        <v>100.00287968669008</v>
      </c>
      <c r="F48" s="21">
        <v>3021.1</v>
      </c>
      <c r="G48" s="21">
        <v>3126.9</v>
      </c>
      <c r="H48" s="21">
        <f t="shared" si="2"/>
        <v>103.50203568236735</v>
      </c>
      <c r="I48" s="21">
        <f t="shared" si="3"/>
        <v>90.04233017536788</v>
      </c>
    </row>
    <row r="49" spans="1:9" s="82" customFormat="1" ht="19.5">
      <c r="A49" s="30" t="s">
        <v>8</v>
      </c>
      <c r="B49" s="81" t="s">
        <v>218</v>
      </c>
      <c r="C49" s="78">
        <f>C50+C51</f>
        <v>663.7</v>
      </c>
      <c r="D49" s="78">
        <f>D50+D51</f>
        <v>275.40000000000003</v>
      </c>
      <c r="E49" s="21"/>
      <c r="F49" s="78">
        <f>F50</f>
        <v>0</v>
      </c>
      <c r="G49" s="78">
        <v>-2.1</v>
      </c>
      <c r="H49" s="21"/>
      <c r="I49" s="78">
        <f t="shared" si="3"/>
        <v>-0.7625272331154683</v>
      </c>
    </row>
    <row r="50" spans="1:9" s="27" customFormat="1" ht="18.75">
      <c r="A50" s="31" t="s">
        <v>219</v>
      </c>
      <c r="B50" s="80" t="s">
        <v>220</v>
      </c>
      <c r="C50" s="21">
        <v>0</v>
      </c>
      <c r="D50" s="21">
        <v>-388.3</v>
      </c>
      <c r="E50" s="21"/>
      <c r="F50" s="21">
        <v>0</v>
      </c>
      <c r="G50" s="21">
        <v>-2.1</v>
      </c>
      <c r="H50" s="21"/>
      <c r="I50" s="21"/>
    </row>
    <row r="51" spans="1:9" s="27" customFormat="1" ht="18.75">
      <c r="A51" s="31" t="s">
        <v>8</v>
      </c>
      <c r="B51" s="80" t="s">
        <v>241</v>
      </c>
      <c r="C51" s="21">
        <v>663.7</v>
      </c>
      <c r="D51" s="21">
        <v>663.7</v>
      </c>
      <c r="E51" s="21"/>
      <c r="F51" s="21"/>
      <c r="G51" s="21"/>
      <c r="H51" s="21"/>
      <c r="I51" s="21"/>
    </row>
    <row r="52" spans="1:9" s="27" customFormat="1" ht="20.25" customHeight="1">
      <c r="A52" s="71" t="s">
        <v>1</v>
      </c>
      <c r="B52" s="70" t="s">
        <v>132</v>
      </c>
      <c r="C52" s="32">
        <f>SUM(C53:C58)</f>
        <v>984567.4</v>
      </c>
      <c r="D52" s="32">
        <f>SUM(D53:D58)</f>
        <v>955999.8</v>
      </c>
      <c r="E52" s="32">
        <f aca="true" t="shared" si="6" ref="E52:E58">SUM(D52/C52*100)</f>
        <v>97.09846172034541</v>
      </c>
      <c r="F52" s="32">
        <f>SUM(F53:F58)</f>
        <v>1065103.0000000002</v>
      </c>
      <c r="G52" s="32">
        <f>SUM(G53:G58)</f>
        <v>1041850.4</v>
      </c>
      <c r="H52" s="32">
        <f aca="true" t="shared" si="7" ref="H52:H58">SUM(G52/F52*100)</f>
        <v>97.81686841554288</v>
      </c>
      <c r="I52" s="32">
        <f aca="true" t="shared" si="8" ref="I52:I107">G52/D52%</f>
        <v>108.9801901632197</v>
      </c>
    </row>
    <row r="53" spans="1:9" s="27" customFormat="1" ht="18.75">
      <c r="A53" s="31" t="s">
        <v>41</v>
      </c>
      <c r="B53" s="47" t="s">
        <v>133</v>
      </c>
      <c r="C53" s="72">
        <v>135691.4</v>
      </c>
      <c r="D53" s="23">
        <v>135691.4</v>
      </c>
      <c r="E53" s="23">
        <f t="shared" si="6"/>
        <v>100</v>
      </c>
      <c r="F53" s="23">
        <v>121910.5</v>
      </c>
      <c r="G53" s="23">
        <v>121910.5</v>
      </c>
      <c r="H53" s="23">
        <f t="shared" si="7"/>
        <v>100</v>
      </c>
      <c r="I53" s="23">
        <f t="shared" si="8"/>
        <v>89.84393999914512</v>
      </c>
    </row>
    <row r="54" spans="1:9" s="27" customFormat="1" ht="18.75">
      <c r="A54" s="31" t="s">
        <v>42</v>
      </c>
      <c r="B54" s="47" t="s">
        <v>135</v>
      </c>
      <c r="C54" s="72">
        <v>692241.5</v>
      </c>
      <c r="D54" s="23">
        <v>691620.2</v>
      </c>
      <c r="E54" s="23">
        <f t="shared" si="6"/>
        <v>99.91024808538637</v>
      </c>
      <c r="F54" s="23">
        <v>715076.8</v>
      </c>
      <c r="G54" s="23">
        <v>711619.9</v>
      </c>
      <c r="H54" s="23">
        <f t="shared" si="7"/>
        <v>99.51656940904809</v>
      </c>
      <c r="I54" s="23">
        <f t="shared" si="8"/>
        <v>102.89171715921543</v>
      </c>
    </row>
    <row r="55" spans="1:9" s="27" customFormat="1" ht="18.75">
      <c r="A55" s="31" t="s">
        <v>43</v>
      </c>
      <c r="B55" s="47" t="s">
        <v>134</v>
      </c>
      <c r="C55" s="72">
        <v>26103.6</v>
      </c>
      <c r="D55" s="23">
        <v>10433.1</v>
      </c>
      <c r="E55" s="23">
        <f t="shared" si="6"/>
        <v>39.9680503838551</v>
      </c>
      <c r="F55" s="23">
        <v>81294.4</v>
      </c>
      <c r="G55" s="23">
        <v>66852.3</v>
      </c>
      <c r="H55" s="23">
        <f t="shared" si="7"/>
        <v>82.23481568226103</v>
      </c>
      <c r="I55" s="23">
        <f t="shared" si="8"/>
        <v>640.7711993558961</v>
      </c>
    </row>
    <row r="56" spans="1:9" s="27" customFormat="1" ht="18.75">
      <c r="A56" s="31" t="s">
        <v>12</v>
      </c>
      <c r="B56" s="47" t="s">
        <v>137</v>
      </c>
      <c r="C56" s="72">
        <v>133134.6</v>
      </c>
      <c r="D56" s="23">
        <v>120858.8</v>
      </c>
      <c r="E56" s="23">
        <f t="shared" si="6"/>
        <v>90.77940670569483</v>
      </c>
      <c r="F56" s="23">
        <v>147300.7</v>
      </c>
      <c r="G56" s="23">
        <v>141947.1</v>
      </c>
      <c r="H56" s="23">
        <f t="shared" si="7"/>
        <v>96.3655298311549</v>
      </c>
      <c r="I56" s="23">
        <f t="shared" si="8"/>
        <v>117.44870874110947</v>
      </c>
    </row>
    <row r="57" spans="1:9" s="27" customFormat="1" ht="37.5">
      <c r="A57" s="31" t="s">
        <v>17</v>
      </c>
      <c r="B57" s="47" t="s">
        <v>138</v>
      </c>
      <c r="C57" s="72">
        <v>674</v>
      </c>
      <c r="D57" s="23">
        <v>674</v>
      </c>
      <c r="E57" s="23">
        <f t="shared" si="6"/>
        <v>100</v>
      </c>
      <c r="F57" s="23">
        <v>0</v>
      </c>
      <c r="G57" s="23">
        <v>0</v>
      </c>
      <c r="H57" s="23"/>
      <c r="I57" s="23">
        <f t="shared" si="8"/>
        <v>0</v>
      </c>
    </row>
    <row r="58" spans="1:9" s="27" customFormat="1" ht="19.5" customHeight="1">
      <c r="A58" s="31" t="s">
        <v>13</v>
      </c>
      <c r="B58" s="47" t="s">
        <v>136</v>
      </c>
      <c r="C58" s="72">
        <v>-3277.7</v>
      </c>
      <c r="D58" s="23">
        <v>-3277.7</v>
      </c>
      <c r="E58" s="23">
        <f t="shared" si="6"/>
        <v>100</v>
      </c>
      <c r="F58" s="23">
        <v>-479.4</v>
      </c>
      <c r="G58" s="23">
        <v>-479.4</v>
      </c>
      <c r="H58" s="23">
        <f t="shared" si="7"/>
        <v>100</v>
      </c>
      <c r="I58" s="23">
        <f t="shared" si="8"/>
        <v>14.626109772096285</v>
      </c>
    </row>
    <row r="59" spans="1:9" s="27" customFormat="1" ht="18.75">
      <c r="A59" s="29" t="s">
        <v>28</v>
      </c>
      <c r="B59" s="29"/>
      <c r="C59" s="116">
        <f>SUM(C6+C52)</f>
        <v>1362922.4000000001</v>
      </c>
      <c r="D59" s="116">
        <f>SUM(D6+D52)</f>
        <v>1257485.8</v>
      </c>
      <c r="E59" s="32">
        <f>SUM(D59/C59*100)</f>
        <v>92.26393226789727</v>
      </c>
      <c r="F59" s="116">
        <f>SUM(F6+F52)</f>
        <v>1463557.7000000002</v>
      </c>
      <c r="G59" s="116">
        <f>SUM(G6+G52)</f>
        <v>1350180.1</v>
      </c>
      <c r="H59" s="32">
        <f>SUM(G59/F59*100)</f>
        <v>92.25328799814315</v>
      </c>
      <c r="I59" s="32">
        <f t="shared" si="8"/>
        <v>107.37139934303832</v>
      </c>
    </row>
    <row r="60" spans="1:9" s="27" customFormat="1" ht="18.75">
      <c r="A60" s="130" t="s">
        <v>2</v>
      </c>
      <c r="B60" s="130"/>
      <c r="C60" s="130"/>
      <c r="D60" s="130"/>
      <c r="E60" s="130"/>
      <c r="F60" s="130"/>
      <c r="G60" s="130"/>
      <c r="H60" s="130"/>
      <c r="I60" s="133"/>
    </row>
    <row r="61" spans="1:9" s="27" customFormat="1" ht="18.75">
      <c r="A61" s="49" t="s">
        <v>18</v>
      </c>
      <c r="B61" s="50" t="s">
        <v>54</v>
      </c>
      <c r="C61" s="74">
        <f>SUM(C62:C69)</f>
        <v>106330</v>
      </c>
      <c r="D61" s="74">
        <f>SUM(D62:D69)</f>
        <v>88582.59999999999</v>
      </c>
      <c r="E61" s="64">
        <f aca="true" t="shared" si="9" ref="E61:E107">SUM(D61/C61*100)</f>
        <v>83.30913194770994</v>
      </c>
      <c r="F61" s="64">
        <f>SUM(F62:F69)</f>
        <v>84206.4</v>
      </c>
      <c r="G61" s="64">
        <f>SUM(G62:G69)</f>
        <v>71366.6</v>
      </c>
      <c r="H61" s="64">
        <f>SUM(G61/F61*100)</f>
        <v>84.75199034752704</v>
      </c>
      <c r="I61" s="64">
        <f t="shared" si="8"/>
        <v>80.5650319588723</v>
      </c>
    </row>
    <row r="62" spans="1:9" s="27" customFormat="1" ht="75">
      <c r="A62" s="14" t="s">
        <v>55</v>
      </c>
      <c r="B62" s="53" t="s">
        <v>56</v>
      </c>
      <c r="C62" s="105">
        <v>1612</v>
      </c>
      <c r="D62" s="107">
        <v>1391.1</v>
      </c>
      <c r="E62" s="57">
        <f t="shared" si="9"/>
        <v>86.29652605459056</v>
      </c>
      <c r="F62" s="105">
        <v>1537.5</v>
      </c>
      <c r="G62" s="106">
        <v>1338.7</v>
      </c>
      <c r="H62" s="57">
        <f aca="true" t="shared" si="10" ref="H62:H107">SUM(G62/F62*100)</f>
        <v>87.069918699187</v>
      </c>
      <c r="I62" s="57">
        <f t="shared" si="8"/>
        <v>96.23319675077278</v>
      </c>
    </row>
    <row r="63" spans="1:9" s="27" customFormat="1" ht="93.75" customHeight="1">
      <c r="A63" s="14" t="s">
        <v>57</v>
      </c>
      <c r="B63" s="53" t="s">
        <v>58</v>
      </c>
      <c r="C63" s="105">
        <v>4528.8</v>
      </c>
      <c r="D63" s="107">
        <v>4087.7</v>
      </c>
      <c r="E63" s="57">
        <f t="shared" si="9"/>
        <v>90.2601130542307</v>
      </c>
      <c r="F63" s="105">
        <v>3075</v>
      </c>
      <c r="G63" s="106">
        <v>2698</v>
      </c>
      <c r="H63" s="57">
        <f t="shared" si="10"/>
        <v>87.739837398374</v>
      </c>
      <c r="I63" s="57">
        <f t="shared" si="8"/>
        <v>66.00288670890721</v>
      </c>
    </row>
    <row r="64" spans="1:9" s="27" customFormat="1" ht="112.5">
      <c r="A64" s="14" t="s">
        <v>59</v>
      </c>
      <c r="B64" s="53" t="s">
        <v>60</v>
      </c>
      <c r="C64" s="105">
        <v>36235.2</v>
      </c>
      <c r="D64" s="107">
        <v>29593.9</v>
      </c>
      <c r="E64" s="57">
        <f t="shared" si="9"/>
        <v>81.67168940698548</v>
      </c>
      <c r="F64" s="105">
        <v>26162.8</v>
      </c>
      <c r="G64" s="106">
        <v>23217.5</v>
      </c>
      <c r="H64" s="57">
        <f t="shared" si="10"/>
        <v>88.74241289158653</v>
      </c>
      <c r="I64" s="57">
        <f t="shared" si="8"/>
        <v>78.45366781667843</v>
      </c>
    </row>
    <row r="65" spans="1:9" s="27" customFormat="1" ht="18.75">
      <c r="A65" s="14" t="s">
        <v>141</v>
      </c>
      <c r="B65" s="53" t="s">
        <v>140</v>
      </c>
      <c r="C65" s="105">
        <v>39.7</v>
      </c>
      <c r="D65" s="107">
        <v>39.7</v>
      </c>
      <c r="E65" s="57">
        <f t="shared" si="9"/>
        <v>100</v>
      </c>
      <c r="F65" s="105">
        <v>197.8</v>
      </c>
      <c r="G65" s="106">
        <v>197.8</v>
      </c>
      <c r="H65" s="57">
        <f t="shared" si="10"/>
        <v>100</v>
      </c>
      <c r="I65" s="57">
        <f t="shared" si="8"/>
        <v>498.2367758186398</v>
      </c>
    </row>
    <row r="66" spans="1:9" s="27" customFormat="1" ht="78.75" customHeight="1">
      <c r="A66" s="14" t="s">
        <v>61</v>
      </c>
      <c r="B66" s="53" t="s">
        <v>62</v>
      </c>
      <c r="C66" s="105">
        <v>13085.2</v>
      </c>
      <c r="D66" s="107">
        <v>12116</v>
      </c>
      <c r="E66" s="57">
        <f t="shared" si="9"/>
        <v>92.59315868309234</v>
      </c>
      <c r="F66" s="105">
        <v>11519.5</v>
      </c>
      <c r="G66" s="106">
        <v>9863.3</v>
      </c>
      <c r="H66" s="57">
        <f t="shared" si="10"/>
        <v>85.6226398715222</v>
      </c>
      <c r="I66" s="57">
        <f t="shared" si="8"/>
        <v>81.40723010894685</v>
      </c>
    </row>
    <row r="67" spans="1:9" s="27" customFormat="1" ht="36" customHeight="1">
      <c r="A67" s="14" t="s">
        <v>63</v>
      </c>
      <c r="B67" s="53" t="s">
        <v>64</v>
      </c>
      <c r="C67" s="72">
        <v>0</v>
      </c>
      <c r="D67" s="23">
        <v>0</v>
      </c>
      <c r="E67" s="57"/>
      <c r="F67" s="105">
        <v>2500</v>
      </c>
      <c r="G67" s="106">
        <v>2500</v>
      </c>
      <c r="H67" s="57">
        <f t="shared" si="10"/>
        <v>100</v>
      </c>
      <c r="I67" s="57"/>
    </row>
    <row r="68" spans="1:9" s="27" customFormat="1" ht="18.75">
      <c r="A68" s="14" t="s">
        <v>65</v>
      </c>
      <c r="B68" s="53" t="s">
        <v>66</v>
      </c>
      <c r="C68" s="105">
        <v>0</v>
      </c>
      <c r="D68" s="107">
        <v>0</v>
      </c>
      <c r="E68" s="57"/>
      <c r="F68" s="105">
        <v>42.3</v>
      </c>
      <c r="G68" s="106">
        <v>0</v>
      </c>
      <c r="H68" s="57">
        <f t="shared" si="10"/>
        <v>0</v>
      </c>
      <c r="I68" s="57"/>
    </row>
    <row r="69" spans="1:9" s="27" customFormat="1" ht="35.25" customHeight="1">
      <c r="A69" s="14" t="s">
        <v>67</v>
      </c>
      <c r="B69" s="53" t="s">
        <v>68</v>
      </c>
      <c r="C69" s="105">
        <v>50829.1</v>
      </c>
      <c r="D69" s="107">
        <v>41354.2</v>
      </c>
      <c r="E69" s="57">
        <f t="shared" si="9"/>
        <v>81.35930008597437</v>
      </c>
      <c r="F69" s="105">
        <v>39171.5</v>
      </c>
      <c r="G69" s="106">
        <v>31551.3</v>
      </c>
      <c r="H69" s="57">
        <f t="shared" si="10"/>
        <v>80.54657084870378</v>
      </c>
      <c r="I69" s="57">
        <f t="shared" si="8"/>
        <v>76.29527351514477</v>
      </c>
    </row>
    <row r="70" spans="1:9" s="27" customFormat="1" ht="36.75" customHeight="1">
      <c r="A70" s="49" t="s">
        <v>20</v>
      </c>
      <c r="B70" s="56" t="s">
        <v>72</v>
      </c>
      <c r="C70" s="64">
        <f>SUM(C71)</f>
        <v>5245.2</v>
      </c>
      <c r="D70" s="64">
        <f>SUM(D71)</f>
        <v>4519.3</v>
      </c>
      <c r="E70" s="64">
        <f t="shared" si="9"/>
        <v>86.16068024098223</v>
      </c>
      <c r="F70" s="64">
        <f>SUM(F71)</f>
        <v>4995.7</v>
      </c>
      <c r="G70" s="64">
        <f>SUM(G71)</f>
        <v>4355.9</v>
      </c>
      <c r="H70" s="64">
        <f t="shared" si="10"/>
        <v>87.19298596793242</v>
      </c>
      <c r="I70" s="64">
        <f t="shared" si="8"/>
        <v>96.38439581351092</v>
      </c>
    </row>
    <row r="71" spans="1:9" s="27" customFormat="1" ht="39" customHeight="1">
      <c r="A71" s="58" t="s">
        <v>73</v>
      </c>
      <c r="B71" s="59" t="s">
        <v>74</v>
      </c>
      <c r="C71" s="105">
        <v>5245.2</v>
      </c>
      <c r="D71" s="107">
        <v>4519.3</v>
      </c>
      <c r="E71" s="57">
        <f t="shared" si="9"/>
        <v>86.16068024098223</v>
      </c>
      <c r="F71" s="105">
        <v>4995.7</v>
      </c>
      <c r="G71" s="106">
        <v>4355.9</v>
      </c>
      <c r="H71" s="57">
        <f t="shared" si="10"/>
        <v>87.19298596793242</v>
      </c>
      <c r="I71" s="57">
        <f t="shared" si="8"/>
        <v>96.38439581351092</v>
      </c>
    </row>
    <row r="72" spans="1:9" s="27" customFormat="1" ht="20.25" customHeight="1">
      <c r="A72" s="49" t="s">
        <v>21</v>
      </c>
      <c r="B72" s="56" t="s">
        <v>77</v>
      </c>
      <c r="C72" s="64">
        <f>SUM(C73:C77)</f>
        <v>36374.1</v>
      </c>
      <c r="D72" s="64">
        <f>SUM(D73:D77)</f>
        <v>33123.7</v>
      </c>
      <c r="E72" s="64">
        <f t="shared" si="9"/>
        <v>91.06397134224626</v>
      </c>
      <c r="F72" s="64">
        <f>SUM(F73:F77)</f>
        <v>95071.90000000001</v>
      </c>
      <c r="G72" s="64">
        <f>SUM(G73:G77)</f>
        <v>74394.9</v>
      </c>
      <c r="H72" s="64">
        <f t="shared" si="10"/>
        <v>78.25119725176418</v>
      </c>
      <c r="I72" s="64">
        <f t="shared" si="8"/>
        <v>224.5971917388456</v>
      </c>
    </row>
    <row r="73" spans="1:9" s="27" customFormat="1" ht="20.25" customHeight="1">
      <c r="A73" s="14" t="s">
        <v>78</v>
      </c>
      <c r="B73" s="53" t="s">
        <v>82</v>
      </c>
      <c r="C73" s="23">
        <v>0</v>
      </c>
      <c r="D73" s="23">
        <v>0</v>
      </c>
      <c r="E73" s="57"/>
      <c r="F73" s="105">
        <v>1746.1</v>
      </c>
      <c r="G73" s="105">
        <v>1746.1</v>
      </c>
      <c r="H73" s="57">
        <f t="shared" si="10"/>
        <v>100</v>
      </c>
      <c r="I73" s="57"/>
    </row>
    <row r="74" spans="1:9" s="27" customFormat="1" ht="20.25" customHeight="1">
      <c r="A74" s="14" t="s">
        <v>83</v>
      </c>
      <c r="B74" s="53" t="s">
        <v>84</v>
      </c>
      <c r="C74" s="105">
        <v>150</v>
      </c>
      <c r="D74" s="107">
        <v>149.9</v>
      </c>
      <c r="E74" s="57">
        <f t="shared" si="9"/>
        <v>99.93333333333334</v>
      </c>
      <c r="F74" s="23"/>
      <c r="G74" s="23"/>
      <c r="H74" s="57"/>
      <c r="I74" s="57"/>
    </row>
    <row r="75" spans="1:9" s="27" customFormat="1" ht="20.25" customHeight="1">
      <c r="A75" s="14" t="s">
        <v>80</v>
      </c>
      <c r="B75" s="53" t="s">
        <v>85</v>
      </c>
      <c r="C75" s="105">
        <v>4243</v>
      </c>
      <c r="D75" s="107">
        <v>3923.2</v>
      </c>
      <c r="E75" s="57">
        <f t="shared" si="9"/>
        <v>92.46288003770916</v>
      </c>
      <c r="F75" s="23">
        <v>975.7</v>
      </c>
      <c r="G75" s="105">
        <v>975.7</v>
      </c>
      <c r="H75" s="57">
        <f t="shared" si="10"/>
        <v>100</v>
      </c>
      <c r="I75" s="57">
        <f t="shared" si="8"/>
        <v>24.870004078303428</v>
      </c>
    </row>
    <row r="76" spans="1:9" s="27" customFormat="1" ht="41.25" customHeight="1">
      <c r="A76" s="14" t="s">
        <v>79</v>
      </c>
      <c r="B76" s="53" t="s">
        <v>86</v>
      </c>
      <c r="C76" s="105">
        <v>26301.6</v>
      </c>
      <c r="D76" s="107">
        <v>24083.5</v>
      </c>
      <c r="E76" s="57">
        <f t="shared" si="9"/>
        <v>91.56667274994678</v>
      </c>
      <c r="F76" s="105">
        <v>86664.5</v>
      </c>
      <c r="G76" s="106">
        <v>66845.9</v>
      </c>
      <c r="H76" s="57">
        <f t="shared" si="10"/>
        <v>77.13181291070738</v>
      </c>
      <c r="I76" s="57">
        <f t="shared" si="8"/>
        <v>277.55890962692297</v>
      </c>
    </row>
    <row r="77" spans="1:9" s="27" customFormat="1" ht="38.25" customHeight="1">
      <c r="A77" s="14" t="s">
        <v>81</v>
      </c>
      <c r="B77" s="53" t="s">
        <v>87</v>
      </c>
      <c r="C77" s="105">
        <v>5679.5</v>
      </c>
      <c r="D77" s="107">
        <v>4967.1</v>
      </c>
      <c r="E77" s="57">
        <f t="shared" si="9"/>
        <v>87.45664231006252</v>
      </c>
      <c r="F77" s="105">
        <v>5685.6</v>
      </c>
      <c r="G77" s="106">
        <v>4827.2</v>
      </c>
      <c r="H77" s="57">
        <f t="shared" si="10"/>
        <v>84.90220908962993</v>
      </c>
      <c r="I77" s="57">
        <f t="shared" si="8"/>
        <v>97.18346721426988</v>
      </c>
    </row>
    <row r="78" spans="1:9" s="27" customFormat="1" ht="37.5" customHeight="1">
      <c r="A78" s="49" t="s">
        <v>22</v>
      </c>
      <c r="B78" s="56" t="s">
        <v>89</v>
      </c>
      <c r="C78" s="64">
        <f>SUM(C79:C82)</f>
        <v>124627.9</v>
      </c>
      <c r="D78" s="64">
        <f>SUM(D79:D82)</f>
        <v>74121.06285999999</v>
      </c>
      <c r="E78" s="64">
        <f t="shared" si="9"/>
        <v>59.47389217021228</v>
      </c>
      <c r="F78" s="64">
        <f>SUM(F79:F82)</f>
        <v>154028</v>
      </c>
      <c r="G78" s="64">
        <f>SUM(G79:G82)</f>
        <v>115133.90000000001</v>
      </c>
      <c r="H78" s="64">
        <f t="shared" si="10"/>
        <v>74.74868205780768</v>
      </c>
      <c r="I78" s="64">
        <f t="shared" si="8"/>
        <v>155.3322302156745</v>
      </c>
    </row>
    <row r="79" spans="1:9" s="27" customFormat="1" ht="18.75">
      <c r="A79" s="58" t="s">
        <v>88</v>
      </c>
      <c r="B79" s="59" t="s">
        <v>90</v>
      </c>
      <c r="C79" s="105">
        <v>63979.7</v>
      </c>
      <c r="D79" s="107">
        <v>17403.7</v>
      </c>
      <c r="E79" s="57">
        <f t="shared" si="9"/>
        <v>27.201909355623737</v>
      </c>
      <c r="F79" s="105">
        <v>93248.6</v>
      </c>
      <c r="G79" s="106">
        <v>60316</v>
      </c>
      <c r="H79" s="57">
        <f t="shared" si="10"/>
        <v>64.68300864570621</v>
      </c>
      <c r="I79" s="57">
        <f t="shared" si="8"/>
        <v>346.56998224515473</v>
      </c>
    </row>
    <row r="80" spans="1:9" s="27" customFormat="1" ht="18.75">
      <c r="A80" s="58" t="s">
        <v>91</v>
      </c>
      <c r="B80" s="59" t="s">
        <v>92</v>
      </c>
      <c r="C80" s="105">
        <v>15444.5</v>
      </c>
      <c r="D80" s="107">
        <v>13447.4</v>
      </c>
      <c r="E80" s="57">
        <f t="shared" si="9"/>
        <v>87.06918320437697</v>
      </c>
      <c r="F80" s="105">
        <v>8465.1</v>
      </c>
      <c r="G80" s="106">
        <v>6508.6</v>
      </c>
      <c r="H80" s="57">
        <f t="shared" si="10"/>
        <v>76.88745555279914</v>
      </c>
      <c r="I80" s="57">
        <f t="shared" si="8"/>
        <v>48.40043428469445</v>
      </c>
    </row>
    <row r="81" spans="1:9" s="27" customFormat="1" ht="18.75">
      <c r="A81" s="58" t="s">
        <v>93</v>
      </c>
      <c r="B81" s="59" t="s">
        <v>94</v>
      </c>
      <c r="C81" s="105">
        <v>45103.5</v>
      </c>
      <c r="D81" s="107">
        <v>43209.2</v>
      </c>
      <c r="E81" s="57">
        <f t="shared" si="9"/>
        <v>95.80010420477346</v>
      </c>
      <c r="F81" s="105">
        <v>40573</v>
      </c>
      <c r="G81" s="106">
        <v>39134.8</v>
      </c>
      <c r="H81" s="57">
        <f t="shared" si="10"/>
        <v>96.4552781406354</v>
      </c>
      <c r="I81" s="57">
        <f t="shared" si="8"/>
        <v>90.57052664710294</v>
      </c>
    </row>
    <row r="82" spans="1:9" s="27" customFormat="1" ht="37.5">
      <c r="A82" s="58" t="s">
        <v>95</v>
      </c>
      <c r="B82" s="59" t="s">
        <v>96</v>
      </c>
      <c r="C82" s="105">
        <v>100.2</v>
      </c>
      <c r="D82" s="107">
        <v>60.76286</v>
      </c>
      <c r="E82" s="57">
        <f t="shared" si="9"/>
        <v>60.64157684630739</v>
      </c>
      <c r="F82" s="105">
        <v>11741.3</v>
      </c>
      <c r="G82" s="106">
        <v>9174.5</v>
      </c>
      <c r="H82" s="57">
        <f t="shared" si="10"/>
        <v>78.13870695749193</v>
      </c>
      <c r="I82" s="57">
        <f t="shared" si="8"/>
        <v>15098.861376834466</v>
      </c>
    </row>
    <row r="83" spans="1:9" s="27" customFormat="1" ht="18.75" customHeight="1">
      <c r="A83" s="49" t="s">
        <v>23</v>
      </c>
      <c r="B83" s="56" t="s">
        <v>98</v>
      </c>
      <c r="C83" s="64">
        <f>SUM(C84:C87)</f>
        <v>978445.3</v>
      </c>
      <c r="D83" s="64">
        <f>SUM(D84:D87)</f>
        <v>921104.7999999999</v>
      </c>
      <c r="E83" s="64">
        <f t="shared" si="9"/>
        <v>94.13963151542552</v>
      </c>
      <c r="F83" s="64">
        <f>SUM(F84:F87)</f>
        <v>983055.7</v>
      </c>
      <c r="G83" s="64">
        <f>SUM(G84:G87)</f>
        <v>908399.8</v>
      </c>
      <c r="H83" s="64">
        <f t="shared" si="10"/>
        <v>92.40573041792037</v>
      </c>
      <c r="I83" s="64">
        <f t="shared" si="8"/>
        <v>98.62067812479103</v>
      </c>
    </row>
    <row r="84" spans="1:9" s="27" customFormat="1" ht="18.75" customHeight="1">
      <c r="A84" s="58" t="s">
        <v>97</v>
      </c>
      <c r="B84" s="59" t="s">
        <v>99</v>
      </c>
      <c r="C84" s="105">
        <v>299167.4</v>
      </c>
      <c r="D84" s="107">
        <v>279792.6</v>
      </c>
      <c r="E84" s="57">
        <f t="shared" si="9"/>
        <v>93.52375960749733</v>
      </c>
      <c r="F84" s="105">
        <v>286528.9</v>
      </c>
      <c r="G84" s="106">
        <v>268585.6</v>
      </c>
      <c r="H84" s="57">
        <f t="shared" si="10"/>
        <v>93.73769975733686</v>
      </c>
      <c r="I84" s="57">
        <f t="shared" si="8"/>
        <v>95.99453309344135</v>
      </c>
    </row>
    <row r="85" spans="1:9" s="27" customFormat="1" ht="18.75" customHeight="1">
      <c r="A85" s="58" t="s">
        <v>100</v>
      </c>
      <c r="B85" s="59" t="s">
        <v>101</v>
      </c>
      <c r="C85" s="105">
        <v>642312.2</v>
      </c>
      <c r="D85" s="107">
        <v>609556.5</v>
      </c>
      <c r="E85" s="57">
        <f t="shared" si="9"/>
        <v>94.9003459688295</v>
      </c>
      <c r="F85" s="105">
        <v>662205.6</v>
      </c>
      <c r="G85" s="106">
        <v>610496.1</v>
      </c>
      <c r="H85" s="57">
        <f t="shared" si="10"/>
        <v>92.1913224533287</v>
      </c>
      <c r="I85" s="57">
        <f t="shared" si="8"/>
        <v>100.15414485777775</v>
      </c>
    </row>
    <row r="86" spans="1:9" s="27" customFormat="1" ht="37.5" customHeight="1">
      <c r="A86" s="58" t="s">
        <v>102</v>
      </c>
      <c r="B86" s="59" t="s">
        <v>103</v>
      </c>
      <c r="C86" s="105">
        <v>9681.9</v>
      </c>
      <c r="D86" s="107">
        <v>8781</v>
      </c>
      <c r="E86" s="57">
        <f t="shared" si="9"/>
        <v>90.69500821119821</v>
      </c>
      <c r="F86" s="105">
        <v>8625.1</v>
      </c>
      <c r="G86" s="106">
        <v>7340.3</v>
      </c>
      <c r="H86" s="57">
        <f t="shared" si="10"/>
        <v>85.1039408238745</v>
      </c>
      <c r="I86" s="57">
        <f t="shared" si="8"/>
        <v>83.59298485366132</v>
      </c>
    </row>
    <row r="87" spans="1:9" s="27" customFormat="1" ht="39" customHeight="1">
      <c r="A87" s="58" t="s">
        <v>105</v>
      </c>
      <c r="B87" s="59" t="s">
        <v>104</v>
      </c>
      <c r="C87" s="105">
        <v>27283.8</v>
      </c>
      <c r="D87" s="107">
        <v>22974.7</v>
      </c>
      <c r="E87" s="57">
        <f t="shared" si="9"/>
        <v>84.20637887684266</v>
      </c>
      <c r="F87" s="105">
        <v>25696.1</v>
      </c>
      <c r="G87" s="106">
        <v>21977.8</v>
      </c>
      <c r="H87" s="57">
        <f t="shared" si="10"/>
        <v>85.52971073431377</v>
      </c>
      <c r="I87" s="57">
        <f t="shared" si="8"/>
        <v>95.6608791409681</v>
      </c>
    </row>
    <row r="88" spans="1:9" s="27" customFormat="1" ht="18.75">
      <c r="A88" s="49" t="s">
        <v>24</v>
      </c>
      <c r="B88" s="56" t="s">
        <v>106</v>
      </c>
      <c r="C88" s="64">
        <f>SUM(C89:C90)</f>
        <v>115604.02025</v>
      </c>
      <c r="D88" s="64">
        <f>SUM(D89:D90)</f>
        <v>107761.9</v>
      </c>
      <c r="E88" s="64">
        <f t="shared" si="9"/>
        <v>93.21639486841289</v>
      </c>
      <c r="F88" s="64">
        <f>SUM(F89:F90)</f>
        <v>110680.7</v>
      </c>
      <c r="G88" s="64">
        <f>SUM(G89:G90)</f>
        <v>94419.1</v>
      </c>
      <c r="H88" s="64">
        <f t="shared" si="10"/>
        <v>85.30764622919806</v>
      </c>
      <c r="I88" s="64">
        <f t="shared" si="8"/>
        <v>87.61825840116035</v>
      </c>
    </row>
    <row r="89" spans="1:9" s="27" customFormat="1" ht="18.75">
      <c r="A89" s="14" t="s">
        <v>107</v>
      </c>
      <c r="B89" s="53" t="s">
        <v>108</v>
      </c>
      <c r="C89" s="105">
        <v>107772.22811</v>
      </c>
      <c r="D89" s="107">
        <v>100773.4</v>
      </c>
      <c r="E89" s="57">
        <f t="shared" si="9"/>
        <v>93.50590756752611</v>
      </c>
      <c r="F89" s="105">
        <v>102500.7</v>
      </c>
      <c r="G89" s="106">
        <v>87234.3</v>
      </c>
      <c r="H89" s="57">
        <f t="shared" si="10"/>
        <v>85.10605293427264</v>
      </c>
      <c r="I89" s="57">
        <f t="shared" si="8"/>
        <v>86.56480777665536</v>
      </c>
    </row>
    <row r="90" spans="1:9" s="27" customFormat="1" ht="37.5">
      <c r="A90" s="14" t="s">
        <v>109</v>
      </c>
      <c r="B90" s="53" t="s">
        <v>110</v>
      </c>
      <c r="C90" s="105">
        <v>7831.79214</v>
      </c>
      <c r="D90" s="107">
        <v>6988.5</v>
      </c>
      <c r="E90" s="57">
        <f t="shared" si="9"/>
        <v>89.23244993067449</v>
      </c>
      <c r="F90" s="105">
        <v>8180</v>
      </c>
      <c r="G90" s="106">
        <v>7184.8</v>
      </c>
      <c r="H90" s="57">
        <f t="shared" si="10"/>
        <v>87.83374083129584</v>
      </c>
      <c r="I90" s="57">
        <f t="shared" si="8"/>
        <v>102.80890033626672</v>
      </c>
    </row>
    <row r="91" spans="1:9" s="27" customFormat="1" ht="18.75">
      <c r="A91" s="49" t="s">
        <v>25</v>
      </c>
      <c r="B91" s="56" t="s">
        <v>111</v>
      </c>
      <c r="C91" s="64">
        <f>SUM(C92:C95)</f>
        <v>60751.2</v>
      </c>
      <c r="D91" s="64">
        <f>SUM(D92:D95)</f>
        <v>57607.600000000006</v>
      </c>
      <c r="E91" s="64">
        <f t="shared" si="9"/>
        <v>94.82545200753238</v>
      </c>
      <c r="F91" s="64">
        <f>SUM(F92:F95)</f>
        <v>58576.1</v>
      </c>
      <c r="G91" s="64">
        <f>SUM(G92:G95)</f>
        <v>57555.799999999996</v>
      </c>
      <c r="H91" s="64">
        <f t="shared" si="10"/>
        <v>98.2581633123407</v>
      </c>
      <c r="I91" s="64">
        <f t="shared" si="8"/>
        <v>99.9100813087162</v>
      </c>
    </row>
    <row r="92" spans="1:9" s="27" customFormat="1" ht="18.75">
      <c r="A92" s="14" t="s">
        <v>112</v>
      </c>
      <c r="B92" s="53" t="s">
        <v>113</v>
      </c>
      <c r="C92" s="105">
        <v>980</v>
      </c>
      <c r="D92" s="107">
        <v>958.3</v>
      </c>
      <c r="E92" s="57">
        <f t="shared" si="9"/>
        <v>97.78571428571428</v>
      </c>
      <c r="F92" s="105">
        <v>1000</v>
      </c>
      <c r="G92" s="106">
        <v>719.1</v>
      </c>
      <c r="H92" s="57">
        <f t="shared" si="10"/>
        <v>71.91000000000001</v>
      </c>
      <c r="I92" s="57">
        <f t="shared" si="8"/>
        <v>75.03913179588855</v>
      </c>
    </row>
    <row r="93" spans="1:9" s="27" customFormat="1" ht="18.75">
      <c r="A93" s="14" t="s">
        <v>114</v>
      </c>
      <c r="B93" s="53" t="s">
        <v>115</v>
      </c>
      <c r="C93" s="105">
        <v>52365.5</v>
      </c>
      <c r="D93" s="107">
        <v>49404.8</v>
      </c>
      <c r="E93" s="57">
        <f t="shared" si="9"/>
        <v>94.34608664101364</v>
      </c>
      <c r="F93" s="105">
        <v>49329.5</v>
      </c>
      <c r="G93" s="106">
        <v>48620.2</v>
      </c>
      <c r="H93" s="57">
        <f t="shared" si="10"/>
        <v>98.56211800241235</v>
      </c>
      <c r="I93" s="57">
        <f t="shared" si="8"/>
        <v>98.41189520046635</v>
      </c>
    </row>
    <row r="94" spans="1:9" s="27" customFormat="1" ht="18.75">
      <c r="A94" s="14" t="s">
        <v>116</v>
      </c>
      <c r="B94" s="53" t="s">
        <v>117</v>
      </c>
      <c r="C94" s="105">
        <v>6105.7</v>
      </c>
      <c r="D94" s="107">
        <v>6101.6</v>
      </c>
      <c r="E94" s="57">
        <f t="shared" si="9"/>
        <v>99.9328496323108</v>
      </c>
      <c r="F94" s="105">
        <v>8069.1</v>
      </c>
      <c r="G94" s="106">
        <v>8069</v>
      </c>
      <c r="H94" s="57">
        <f t="shared" si="10"/>
        <v>99.9987607044156</v>
      </c>
      <c r="I94" s="57">
        <f t="shared" si="8"/>
        <v>132.2440015733578</v>
      </c>
    </row>
    <row r="95" spans="1:9" s="27" customFormat="1" ht="37.5">
      <c r="A95" s="14" t="s">
        <v>118</v>
      </c>
      <c r="B95" s="53" t="s">
        <v>119</v>
      </c>
      <c r="C95" s="105">
        <v>1300</v>
      </c>
      <c r="D95" s="107">
        <v>1142.9</v>
      </c>
      <c r="E95" s="57">
        <f t="shared" si="9"/>
        <v>87.91538461538462</v>
      </c>
      <c r="F95" s="105">
        <v>177.5</v>
      </c>
      <c r="G95" s="106">
        <v>147.5</v>
      </c>
      <c r="H95" s="57">
        <f t="shared" si="10"/>
        <v>83.09859154929578</v>
      </c>
      <c r="I95" s="57">
        <f t="shared" si="8"/>
        <v>12.905766033773734</v>
      </c>
    </row>
    <row r="96" spans="1:9" s="27" customFormat="1" ht="18.75">
      <c r="A96" s="49" t="s">
        <v>26</v>
      </c>
      <c r="B96" s="56" t="s">
        <v>120</v>
      </c>
      <c r="C96" s="64">
        <f>SUM(C97:C98)</f>
        <v>1789.1</v>
      </c>
      <c r="D96" s="64">
        <f>SUM(D97:D98)</f>
        <v>1770</v>
      </c>
      <c r="E96" s="64">
        <f t="shared" si="9"/>
        <v>98.93242412386117</v>
      </c>
      <c r="F96" s="64">
        <f>SUM(F97)</f>
        <v>535</v>
      </c>
      <c r="G96" s="64">
        <f>SUM(G97)</f>
        <v>531.1</v>
      </c>
      <c r="H96" s="64">
        <f t="shared" si="10"/>
        <v>99.27102803738318</v>
      </c>
      <c r="I96" s="64">
        <f t="shared" si="8"/>
        <v>30.005649717514128</v>
      </c>
    </row>
    <row r="97" spans="1:9" s="27" customFormat="1" ht="18.75">
      <c r="A97" s="14" t="s">
        <v>123</v>
      </c>
      <c r="B97" s="53" t="s">
        <v>124</v>
      </c>
      <c r="C97" s="105">
        <v>641</v>
      </c>
      <c r="D97" s="107">
        <v>624.8</v>
      </c>
      <c r="E97" s="57">
        <f t="shared" si="9"/>
        <v>97.47269890795631</v>
      </c>
      <c r="F97" s="105">
        <v>535</v>
      </c>
      <c r="G97" s="106">
        <v>531.1</v>
      </c>
      <c r="H97" s="57">
        <f t="shared" si="10"/>
        <v>99.27102803738318</v>
      </c>
      <c r="I97" s="57">
        <f t="shared" si="8"/>
        <v>85.0032010243278</v>
      </c>
    </row>
    <row r="98" spans="1:9" s="27" customFormat="1" ht="37.5">
      <c r="A98" s="14" t="s">
        <v>143</v>
      </c>
      <c r="B98" s="53" t="s">
        <v>142</v>
      </c>
      <c r="C98" s="105">
        <v>1148.1</v>
      </c>
      <c r="D98" s="107">
        <v>1145.2</v>
      </c>
      <c r="E98" s="57">
        <f t="shared" si="9"/>
        <v>99.74740876230295</v>
      </c>
      <c r="F98" s="23"/>
      <c r="G98" s="23"/>
      <c r="H98" s="57"/>
      <c r="I98" s="57"/>
    </row>
    <row r="99" spans="1:9" s="27" customFormat="1" ht="18.75">
      <c r="A99" s="49" t="s">
        <v>27</v>
      </c>
      <c r="B99" s="56" t="s">
        <v>126</v>
      </c>
      <c r="C99" s="64">
        <f>SUM(C101)</f>
        <v>1518.7</v>
      </c>
      <c r="D99" s="64">
        <f>SUM(D101)</f>
        <v>1518.7</v>
      </c>
      <c r="E99" s="64">
        <f t="shared" si="9"/>
        <v>100</v>
      </c>
      <c r="F99" s="64">
        <f>SUM(F100:F101)</f>
        <v>1750</v>
      </c>
      <c r="G99" s="64">
        <f>SUM(G100:G101)</f>
        <v>1750</v>
      </c>
      <c r="H99" s="64">
        <f t="shared" si="10"/>
        <v>100</v>
      </c>
      <c r="I99" s="64">
        <f t="shared" si="8"/>
        <v>115.23013103312043</v>
      </c>
    </row>
    <row r="100" spans="1:9" s="27" customFormat="1" ht="18.75">
      <c r="A100" s="58" t="s">
        <v>230</v>
      </c>
      <c r="B100" s="59" t="s">
        <v>231</v>
      </c>
      <c r="C100" s="57"/>
      <c r="D100" s="57"/>
      <c r="E100" s="57"/>
      <c r="F100" s="105">
        <v>300</v>
      </c>
      <c r="G100" s="106">
        <v>300</v>
      </c>
      <c r="H100" s="57">
        <f t="shared" si="10"/>
        <v>100</v>
      </c>
      <c r="I100" s="64"/>
    </row>
    <row r="101" spans="1:9" s="27" customFormat="1" ht="23.25" customHeight="1">
      <c r="A101" s="14" t="s">
        <v>125</v>
      </c>
      <c r="B101" s="53" t="s">
        <v>127</v>
      </c>
      <c r="C101" s="105">
        <v>1518.7</v>
      </c>
      <c r="D101" s="107">
        <v>1518.7</v>
      </c>
      <c r="E101" s="57">
        <f t="shared" si="9"/>
        <v>100</v>
      </c>
      <c r="F101" s="105">
        <v>1450</v>
      </c>
      <c r="G101" s="106">
        <v>1450</v>
      </c>
      <c r="H101" s="57">
        <f t="shared" si="10"/>
        <v>100</v>
      </c>
      <c r="I101" s="57">
        <f t="shared" si="8"/>
        <v>95.4763942845855</v>
      </c>
    </row>
    <row r="102" spans="1:9" s="27" customFormat="1" ht="37.5">
      <c r="A102" s="67" t="s">
        <v>129</v>
      </c>
      <c r="B102" s="66" t="s">
        <v>128</v>
      </c>
      <c r="C102" s="64">
        <f>SUM(C103)</f>
        <v>14268.8</v>
      </c>
      <c r="D102" s="64">
        <f>SUM(D103)</f>
        <v>14259</v>
      </c>
      <c r="E102" s="64">
        <f t="shared" si="9"/>
        <v>99.93131868131869</v>
      </c>
      <c r="F102" s="64">
        <f>SUM(F103)</f>
        <v>20119.2</v>
      </c>
      <c r="G102" s="64">
        <f>SUM(G103)</f>
        <v>20119.2</v>
      </c>
      <c r="H102" s="64">
        <f t="shared" si="10"/>
        <v>100</v>
      </c>
      <c r="I102" s="64">
        <f t="shared" si="8"/>
        <v>141.09825373448348</v>
      </c>
    </row>
    <row r="103" spans="1:9" s="27" customFormat="1" ht="36" customHeight="1">
      <c r="A103" s="68" t="s">
        <v>130</v>
      </c>
      <c r="B103" s="65" t="s">
        <v>131</v>
      </c>
      <c r="C103" s="105">
        <v>14268.8</v>
      </c>
      <c r="D103" s="107">
        <v>14259</v>
      </c>
      <c r="E103" s="57">
        <f t="shared" si="9"/>
        <v>99.93131868131869</v>
      </c>
      <c r="F103" s="105">
        <v>20119.2</v>
      </c>
      <c r="G103" s="106">
        <v>20119.2</v>
      </c>
      <c r="H103" s="57">
        <f t="shared" si="10"/>
        <v>100</v>
      </c>
      <c r="I103" s="57">
        <f t="shared" si="8"/>
        <v>141.09825373448348</v>
      </c>
    </row>
    <row r="104" spans="1:9" s="27" customFormat="1" ht="57.75" customHeight="1">
      <c r="A104" s="73" t="s">
        <v>37</v>
      </c>
      <c r="B104" s="75">
        <v>1400</v>
      </c>
      <c r="C104" s="64">
        <f>SUM(C105:C106)</f>
        <v>8285.5</v>
      </c>
      <c r="D104" s="64">
        <f>SUM(D105:D106)</f>
        <v>7955.1</v>
      </c>
      <c r="E104" s="64">
        <f t="shared" si="9"/>
        <v>96.01231066320682</v>
      </c>
      <c r="F104" s="64">
        <f>SUM(F105:F106)</f>
        <v>4590.3</v>
      </c>
      <c r="G104" s="64">
        <f>SUM(G105:G106)</f>
        <v>4590.3</v>
      </c>
      <c r="H104" s="64">
        <f t="shared" si="10"/>
        <v>100</v>
      </c>
      <c r="I104" s="64">
        <f t="shared" si="8"/>
        <v>57.70260587547611</v>
      </c>
    </row>
    <row r="105" spans="1:9" s="27" customFormat="1" ht="79.5" customHeight="1">
      <c r="A105" s="25" t="s">
        <v>144</v>
      </c>
      <c r="B105" s="43">
        <v>1401</v>
      </c>
      <c r="C105" s="105">
        <v>4176.8</v>
      </c>
      <c r="D105" s="107">
        <v>4176.8</v>
      </c>
      <c r="E105" s="57">
        <f t="shared" si="9"/>
        <v>100</v>
      </c>
      <c r="F105" s="105">
        <v>4440.3</v>
      </c>
      <c r="G105" s="106">
        <v>4440.3</v>
      </c>
      <c r="H105" s="57">
        <f t="shared" si="10"/>
        <v>100</v>
      </c>
      <c r="I105" s="57">
        <f t="shared" si="8"/>
        <v>106.30865734533614</v>
      </c>
    </row>
    <row r="106" spans="1:9" s="27" customFormat="1" ht="81" customHeight="1">
      <c r="A106" s="25" t="s">
        <v>145</v>
      </c>
      <c r="B106" s="43">
        <v>1403</v>
      </c>
      <c r="C106" s="105">
        <v>4108.7</v>
      </c>
      <c r="D106" s="107">
        <v>3778.3</v>
      </c>
      <c r="E106" s="57">
        <f t="shared" si="9"/>
        <v>91.95852702801373</v>
      </c>
      <c r="F106" s="105">
        <v>150</v>
      </c>
      <c r="G106" s="106">
        <v>150</v>
      </c>
      <c r="H106" s="57">
        <f t="shared" si="10"/>
        <v>100</v>
      </c>
      <c r="I106" s="57">
        <f t="shared" si="8"/>
        <v>3.9700394357250612</v>
      </c>
    </row>
    <row r="107" spans="1:9" s="27" customFormat="1" ht="18.75">
      <c r="A107" s="29" t="s">
        <v>29</v>
      </c>
      <c r="B107" s="29"/>
      <c r="C107" s="116">
        <f>SUM(C61+C70+C72+C78+C83+C88+C91+C96+C99+C102+C104)</f>
        <v>1453239.82025</v>
      </c>
      <c r="D107" s="116">
        <f>SUM(D61+D70+D72+D78+D83+D88+D91+D96+D99+D102+D104)</f>
        <v>1312323.76286</v>
      </c>
      <c r="E107" s="57">
        <f t="shared" si="9"/>
        <v>90.30331708322178</v>
      </c>
      <c r="F107" s="116">
        <f>SUM(F61+F70+F72+F78+F83+F88+F91+F96+F99+F102+F104)</f>
        <v>1517609</v>
      </c>
      <c r="G107" s="116">
        <f>SUM(G61+G70+G72+G78+G83+G88+G91+G96+G99+G102+G104)</f>
        <v>1352616.6000000003</v>
      </c>
      <c r="H107" s="57">
        <f t="shared" si="10"/>
        <v>89.1281351125356</v>
      </c>
      <c r="I107" s="57">
        <f t="shared" si="8"/>
        <v>103.07034272184393</v>
      </c>
    </row>
    <row r="108" spans="1:9" s="27" customFormat="1" ht="37.5">
      <c r="A108" s="25" t="s">
        <v>30</v>
      </c>
      <c r="B108" s="25"/>
      <c r="C108" s="23">
        <f>SUM(C59-C107)</f>
        <v>-90317.42024999997</v>
      </c>
      <c r="D108" s="23">
        <f>SUM(D59-D107)</f>
        <v>-54837.962859999854</v>
      </c>
      <c r="E108" s="23"/>
      <c r="F108" s="23">
        <f>SUM(F59-F107)</f>
        <v>-54051.299999999814</v>
      </c>
      <c r="G108" s="23">
        <f>SUM(G59-G107)</f>
        <v>-2436.500000000233</v>
      </c>
      <c r="H108" s="23"/>
      <c r="I108" s="23"/>
    </row>
    <row r="109" spans="1:9" s="27" customFormat="1" ht="18.75" customHeight="1">
      <c r="A109" s="130" t="s">
        <v>31</v>
      </c>
      <c r="B109" s="130"/>
      <c r="C109" s="130"/>
      <c r="D109" s="130"/>
      <c r="E109" s="130"/>
      <c r="F109" s="130"/>
      <c r="G109" s="130"/>
      <c r="H109" s="130"/>
      <c r="I109" s="99"/>
    </row>
    <row r="110" spans="1:9" s="27" customFormat="1" ht="45" customHeight="1">
      <c r="A110" s="25" t="s">
        <v>32</v>
      </c>
      <c r="B110" s="80" t="s">
        <v>221</v>
      </c>
      <c r="C110" s="72">
        <v>26000</v>
      </c>
      <c r="D110" s="23">
        <v>20000</v>
      </c>
      <c r="E110" s="21"/>
      <c r="F110" s="21">
        <v>14599</v>
      </c>
      <c r="G110" s="21">
        <v>5600</v>
      </c>
      <c r="H110" s="21"/>
      <c r="I110" s="21"/>
    </row>
    <row r="111" spans="1:9" s="27" customFormat="1" ht="45" customHeight="1">
      <c r="A111" s="25" t="s">
        <v>33</v>
      </c>
      <c r="B111" s="80" t="s">
        <v>222</v>
      </c>
      <c r="C111" s="72">
        <v>48233.5</v>
      </c>
      <c r="D111" s="23">
        <v>46620.8</v>
      </c>
      <c r="E111" s="21"/>
      <c r="F111" s="21">
        <v>11585.6</v>
      </c>
      <c r="G111" s="21">
        <v>11585.6</v>
      </c>
      <c r="H111" s="21"/>
      <c r="I111" s="21"/>
    </row>
    <row r="112" spans="1:9" s="27" customFormat="1" ht="54.75" customHeight="1">
      <c r="A112" s="25" t="s">
        <v>34</v>
      </c>
      <c r="B112" s="80" t="s">
        <v>223</v>
      </c>
      <c r="C112" s="72">
        <v>0</v>
      </c>
      <c r="D112" s="23">
        <v>0</v>
      </c>
      <c r="E112" s="21"/>
      <c r="F112" s="21">
        <v>0</v>
      </c>
      <c r="G112" s="21">
        <v>0</v>
      </c>
      <c r="H112" s="21"/>
      <c r="I112" s="21"/>
    </row>
    <row r="113" spans="1:9" s="27" customFormat="1" ht="48.75" customHeight="1">
      <c r="A113" s="25" t="s">
        <v>35</v>
      </c>
      <c r="B113" s="80" t="s">
        <v>224</v>
      </c>
      <c r="C113" s="72">
        <v>16083.9</v>
      </c>
      <c r="D113" s="23">
        <v>-11782.8</v>
      </c>
      <c r="E113" s="21"/>
      <c r="F113" s="21">
        <v>27866.7</v>
      </c>
      <c r="G113" s="21">
        <v>-14749.1</v>
      </c>
      <c r="H113" s="21"/>
      <c r="I113" s="21"/>
    </row>
    <row r="114" spans="1:9" s="27" customFormat="1" ht="27" customHeight="1">
      <c r="A114" s="29" t="s">
        <v>36</v>
      </c>
      <c r="B114" s="29"/>
      <c r="C114" s="28">
        <f>SUM(C110:C113)</f>
        <v>90317.4</v>
      </c>
      <c r="D114" s="28">
        <f>SUM(D110:D113)</f>
        <v>54838</v>
      </c>
      <c r="E114" s="28">
        <f>SUM(E110:E113)</f>
        <v>0</v>
      </c>
      <c r="F114" s="28">
        <f>SUM(F110:F113)</f>
        <v>54051.3</v>
      </c>
      <c r="G114" s="28">
        <f>SUM(G110:G113)</f>
        <v>2436.499999999998</v>
      </c>
      <c r="H114" s="21"/>
      <c r="I114" s="21"/>
    </row>
    <row r="115" spans="1:9" s="27" customFormat="1" ht="18" customHeight="1">
      <c r="A115" s="33"/>
      <c r="B115" s="33"/>
      <c r="C115" s="33"/>
      <c r="D115" s="44"/>
      <c r="E115" s="44"/>
      <c r="F115" s="34"/>
      <c r="G115" s="34"/>
      <c r="H115" s="24"/>
      <c r="I115" s="24"/>
    </row>
    <row r="116" spans="1:9" s="27" customFormat="1" ht="17.25" customHeight="1">
      <c r="A116" s="18"/>
      <c r="B116" s="18"/>
      <c r="C116" s="18"/>
      <c r="D116" s="44"/>
      <c r="E116" s="44"/>
      <c r="F116" s="18"/>
      <c r="G116" s="18"/>
      <c r="H116" s="19"/>
      <c r="I116" s="19"/>
    </row>
    <row r="117" spans="1:8" s="27" customFormat="1" ht="18.75">
      <c r="A117" s="18"/>
      <c r="B117" s="18"/>
      <c r="C117" s="18"/>
      <c r="D117" s="33"/>
      <c r="E117" s="33"/>
      <c r="F117" s="18"/>
      <c r="G117" s="119"/>
      <c r="H117" s="120"/>
    </row>
    <row r="118" spans="1:9" s="27" customFormat="1" ht="18.75">
      <c r="A118" s="33"/>
      <c r="B118" s="33"/>
      <c r="C118" s="33"/>
      <c r="D118" s="15"/>
      <c r="E118" s="15"/>
      <c r="F118" s="34"/>
      <c r="G118" s="34"/>
      <c r="H118" s="37"/>
      <c r="I118" s="37"/>
    </row>
    <row r="119" spans="1:9" s="27" customFormat="1" ht="18.75">
      <c r="A119" s="33"/>
      <c r="B119" s="33"/>
      <c r="C119" s="33"/>
      <c r="D119" s="18"/>
      <c r="E119" s="18"/>
      <c r="F119" s="26"/>
      <c r="G119" s="26"/>
      <c r="H119" s="36"/>
      <c r="I119" s="36"/>
    </row>
    <row r="120" spans="1:9" s="27" customFormat="1" ht="18.75">
      <c r="A120" s="26"/>
      <c r="B120" s="26"/>
      <c r="C120" s="26"/>
      <c r="D120" s="18"/>
      <c r="E120" s="18"/>
      <c r="F120" s="35"/>
      <c r="G120" s="35"/>
      <c r="H120" s="38"/>
      <c r="I120" s="38"/>
    </row>
    <row r="121" spans="4:9" s="27" customFormat="1" ht="18">
      <c r="D121" s="5"/>
      <c r="E121" s="5"/>
      <c r="F121" s="39"/>
      <c r="G121" s="39"/>
      <c r="H121" s="40"/>
      <c r="I121" s="40"/>
    </row>
    <row r="122" spans="4:5" s="27" customFormat="1" ht="18">
      <c r="D122" s="5"/>
      <c r="E122" s="5"/>
    </row>
    <row r="123" spans="4:5" s="27" customFormat="1" ht="12.75">
      <c r="D123" s="3"/>
      <c r="E123" s="3"/>
    </row>
    <row r="124" spans="4:9" s="27" customFormat="1" ht="12.75">
      <c r="D124" s="3"/>
      <c r="E124" s="3"/>
      <c r="H124" s="41"/>
      <c r="I124" s="41"/>
    </row>
    <row r="125" spans="4:9" s="27" customFormat="1" ht="12.75">
      <c r="D125" s="3"/>
      <c r="E125" s="3"/>
      <c r="H125" s="41"/>
      <c r="I125" s="41"/>
    </row>
    <row r="126" spans="4:9" s="27" customFormat="1" ht="12.75">
      <c r="D126" s="3"/>
      <c r="E126" s="3"/>
      <c r="H126" s="41"/>
      <c r="I126" s="41"/>
    </row>
    <row r="127" spans="4:9" s="27" customFormat="1" ht="12.75">
      <c r="D127" s="3"/>
      <c r="E127" s="3"/>
      <c r="H127" s="41"/>
      <c r="I127" s="41"/>
    </row>
    <row r="128" spans="4:9" s="27" customFormat="1" ht="12.75">
      <c r="D128" s="3"/>
      <c r="E128" s="3"/>
      <c r="H128" s="41"/>
      <c r="I128" s="41"/>
    </row>
    <row r="129" spans="4:9" s="27" customFormat="1" ht="12.75">
      <c r="D129" s="3"/>
      <c r="E129" s="3"/>
      <c r="H129" s="41"/>
      <c r="I129" s="41"/>
    </row>
    <row r="130" spans="4:9" s="27" customFormat="1" ht="12.75">
      <c r="D130" s="3"/>
      <c r="E130" s="3"/>
      <c r="H130" s="41"/>
      <c r="I130" s="41"/>
    </row>
    <row r="131" spans="4:9" s="27" customFormat="1" ht="12.75">
      <c r="D131" s="3"/>
      <c r="E131" s="3"/>
      <c r="H131" s="41"/>
      <c r="I131" s="41"/>
    </row>
    <row r="132" spans="4:9" s="27" customFormat="1" ht="12.75">
      <c r="D132" s="3"/>
      <c r="E132" s="3"/>
      <c r="H132" s="41"/>
      <c r="I132" s="41"/>
    </row>
    <row r="133" spans="4:9" s="27" customFormat="1" ht="12.75">
      <c r="D133" s="3"/>
      <c r="E133" s="3"/>
      <c r="H133" s="41"/>
      <c r="I133" s="41"/>
    </row>
    <row r="134" spans="4:9" s="27" customFormat="1" ht="12.75">
      <c r="D134" s="3"/>
      <c r="E134" s="3"/>
      <c r="H134" s="41"/>
      <c r="I134" s="41"/>
    </row>
    <row r="135" spans="4:9" s="27" customFormat="1" ht="12.75">
      <c r="D135" s="3"/>
      <c r="E135" s="3"/>
      <c r="H135" s="41"/>
      <c r="I135" s="41"/>
    </row>
    <row r="136" spans="4:9" s="27" customFormat="1" ht="12.75">
      <c r="D136" s="3"/>
      <c r="E136" s="3"/>
      <c r="H136" s="41"/>
      <c r="I136" s="41"/>
    </row>
    <row r="137" spans="4:9" s="27" customFormat="1" ht="12.75">
      <c r="D137" s="3"/>
      <c r="E137" s="3"/>
      <c r="H137" s="41"/>
      <c r="I137" s="41"/>
    </row>
    <row r="138" spans="4:9" s="27" customFormat="1" ht="12.75">
      <c r="D138" s="3"/>
      <c r="E138" s="3"/>
      <c r="H138" s="41"/>
      <c r="I138" s="41"/>
    </row>
    <row r="139" spans="4:9" s="27" customFormat="1" ht="12.75">
      <c r="D139" s="3"/>
      <c r="E139" s="3"/>
      <c r="H139" s="41"/>
      <c r="I139" s="41"/>
    </row>
    <row r="140" spans="4:9" s="27" customFormat="1" ht="12.75">
      <c r="D140" s="3"/>
      <c r="E140" s="3"/>
      <c r="H140" s="41"/>
      <c r="I140" s="41"/>
    </row>
    <row r="141" spans="4:9" s="27" customFormat="1" ht="12.75">
      <c r="D141" s="3"/>
      <c r="E141" s="3"/>
      <c r="H141" s="41"/>
      <c r="I141" s="41"/>
    </row>
    <row r="142" spans="4:9" s="27" customFormat="1" ht="12.75">
      <c r="D142" s="3"/>
      <c r="E142" s="3"/>
      <c r="H142" s="41"/>
      <c r="I142" s="41"/>
    </row>
    <row r="143" spans="4:9" s="27" customFormat="1" ht="12.75">
      <c r="D143" s="3"/>
      <c r="E143" s="3"/>
      <c r="H143" s="41"/>
      <c r="I143" s="41"/>
    </row>
    <row r="144" spans="4:9" s="27" customFormat="1" ht="12.75">
      <c r="D144" s="3"/>
      <c r="E144" s="3"/>
      <c r="H144" s="41"/>
      <c r="I144" s="41"/>
    </row>
    <row r="145" spans="4:9" s="27" customFormat="1" ht="12.75">
      <c r="D145" s="3"/>
      <c r="E145" s="3"/>
      <c r="H145" s="41"/>
      <c r="I145" s="41"/>
    </row>
    <row r="146" spans="4:9" s="27" customFormat="1" ht="12.75">
      <c r="D146" s="3"/>
      <c r="E146" s="3"/>
      <c r="H146" s="41"/>
      <c r="I146" s="41"/>
    </row>
    <row r="147" spans="4:9" s="27" customFormat="1" ht="12.75">
      <c r="D147" s="3"/>
      <c r="E147" s="3"/>
      <c r="H147" s="41"/>
      <c r="I147" s="41"/>
    </row>
    <row r="148" spans="4:9" s="27" customFormat="1" ht="12.75">
      <c r="D148" s="3"/>
      <c r="E148" s="3"/>
      <c r="H148" s="41"/>
      <c r="I148" s="41"/>
    </row>
    <row r="149" spans="4:9" s="27" customFormat="1" ht="12.75">
      <c r="D149" s="3"/>
      <c r="E149" s="3"/>
      <c r="H149" s="41"/>
      <c r="I149" s="41"/>
    </row>
    <row r="150" spans="4:9" s="27" customFormat="1" ht="12.75">
      <c r="D150" s="3"/>
      <c r="E150" s="3"/>
      <c r="H150" s="41"/>
      <c r="I150" s="41"/>
    </row>
    <row r="151" spans="4:9" s="27" customFormat="1" ht="12.75">
      <c r="D151" s="3"/>
      <c r="E151" s="3"/>
      <c r="H151" s="41"/>
      <c r="I151" s="41"/>
    </row>
    <row r="152" spans="4:9" s="27" customFormat="1" ht="12.75">
      <c r="D152" s="3"/>
      <c r="E152" s="3"/>
      <c r="H152" s="41"/>
      <c r="I152" s="41"/>
    </row>
    <row r="153" spans="4:9" s="27" customFormat="1" ht="12.75">
      <c r="D153" s="3"/>
      <c r="E153" s="3"/>
      <c r="H153" s="41"/>
      <c r="I153" s="41"/>
    </row>
    <row r="154" spans="4:9" s="27" customFormat="1" ht="12.75">
      <c r="D154" s="3"/>
      <c r="E154" s="3"/>
      <c r="H154" s="41"/>
      <c r="I154" s="41"/>
    </row>
    <row r="155" spans="4:9" s="27" customFormat="1" ht="12.75">
      <c r="D155" s="3"/>
      <c r="E155" s="3"/>
      <c r="H155" s="41"/>
      <c r="I155" s="41"/>
    </row>
    <row r="156" spans="4:9" s="27" customFormat="1" ht="12.75">
      <c r="D156" s="3"/>
      <c r="E156" s="3"/>
      <c r="H156" s="41"/>
      <c r="I156" s="41"/>
    </row>
    <row r="157" spans="4:9" s="27" customFormat="1" ht="12.75">
      <c r="D157" s="3"/>
      <c r="E157" s="3"/>
      <c r="H157" s="41"/>
      <c r="I157" s="41"/>
    </row>
    <row r="158" spans="4:9" s="27" customFormat="1" ht="12.75">
      <c r="D158" s="3"/>
      <c r="E158" s="3"/>
      <c r="H158" s="41"/>
      <c r="I158" s="41"/>
    </row>
    <row r="159" spans="4:9" s="27" customFormat="1" ht="12.75">
      <c r="D159" s="3"/>
      <c r="E159" s="3"/>
      <c r="H159" s="41"/>
      <c r="I159" s="41"/>
    </row>
    <row r="160" spans="4:9" s="27" customFormat="1" ht="12.75">
      <c r="D160" s="3"/>
      <c r="E160" s="3"/>
      <c r="H160" s="41"/>
      <c r="I160" s="41"/>
    </row>
    <row r="161" spans="4:9" s="27" customFormat="1" ht="12.75">
      <c r="D161" s="3"/>
      <c r="E161" s="3"/>
      <c r="H161" s="41"/>
      <c r="I161" s="41"/>
    </row>
    <row r="162" spans="4:9" s="27" customFormat="1" ht="12.75">
      <c r="D162" s="3"/>
      <c r="E162" s="3"/>
      <c r="H162" s="41"/>
      <c r="I162" s="41"/>
    </row>
    <row r="163" spans="4:9" s="27" customFormat="1" ht="12.75">
      <c r="D163" s="3"/>
      <c r="E163" s="3"/>
      <c r="H163" s="41"/>
      <c r="I163" s="41"/>
    </row>
    <row r="164" spans="4:9" s="27" customFormat="1" ht="12.75">
      <c r="D164" s="3"/>
      <c r="E164" s="3"/>
      <c r="H164" s="41"/>
      <c r="I164" s="41"/>
    </row>
    <row r="165" spans="4:9" s="27" customFormat="1" ht="12.75">
      <c r="D165" s="3"/>
      <c r="E165" s="3"/>
      <c r="H165" s="41"/>
      <c r="I165" s="41"/>
    </row>
    <row r="166" spans="4:9" s="27" customFormat="1" ht="12.75">
      <c r="D166" s="3"/>
      <c r="E166" s="3"/>
      <c r="H166" s="41"/>
      <c r="I166" s="41"/>
    </row>
    <row r="167" spans="4:9" s="27" customFormat="1" ht="12.75">
      <c r="D167" s="3"/>
      <c r="E167" s="3"/>
      <c r="H167" s="41"/>
      <c r="I167" s="41"/>
    </row>
    <row r="168" spans="4:9" s="27" customFormat="1" ht="12.75">
      <c r="D168" s="3"/>
      <c r="E168" s="3"/>
      <c r="H168" s="41"/>
      <c r="I168" s="41"/>
    </row>
    <row r="169" spans="4:9" s="27" customFormat="1" ht="12.75">
      <c r="D169" s="3"/>
      <c r="E169" s="3"/>
      <c r="H169" s="41"/>
      <c r="I169" s="41"/>
    </row>
    <row r="170" spans="4:9" s="27" customFormat="1" ht="12.75">
      <c r="D170" s="3"/>
      <c r="E170" s="3"/>
      <c r="H170" s="41"/>
      <c r="I170" s="41"/>
    </row>
    <row r="171" spans="4:9" s="27" customFormat="1" ht="12.75">
      <c r="D171" s="3"/>
      <c r="E171" s="3"/>
      <c r="H171" s="41"/>
      <c r="I171" s="41"/>
    </row>
    <row r="172" spans="4:9" s="27" customFormat="1" ht="12.75">
      <c r="D172" s="3"/>
      <c r="E172" s="3"/>
      <c r="H172" s="41"/>
      <c r="I172" s="41"/>
    </row>
    <row r="173" spans="4:9" s="27" customFormat="1" ht="12.75">
      <c r="D173" s="3"/>
      <c r="E173" s="3"/>
      <c r="H173" s="41"/>
      <c r="I173" s="41"/>
    </row>
    <row r="174" spans="4:9" s="27" customFormat="1" ht="12.75">
      <c r="D174" s="3"/>
      <c r="E174" s="3"/>
      <c r="H174" s="41"/>
      <c r="I174" s="41"/>
    </row>
    <row r="175" spans="4:9" s="27" customFormat="1" ht="12.75">
      <c r="D175" s="3"/>
      <c r="E175" s="3"/>
      <c r="H175" s="41"/>
      <c r="I175" s="41"/>
    </row>
    <row r="176" spans="4:9" s="27" customFormat="1" ht="12.75">
      <c r="D176" s="3"/>
      <c r="E176" s="3"/>
      <c r="H176" s="41"/>
      <c r="I176" s="41"/>
    </row>
    <row r="177" spans="4:9" s="27" customFormat="1" ht="12.75">
      <c r="D177" s="3"/>
      <c r="E177" s="3"/>
      <c r="H177" s="41"/>
      <c r="I177" s="41"/>
    </row>
    <row r="178" spans="4:9" s="27" customFormat="1" ht="12.75">
      <c r="D178" s="3"/>
      <c r="E178" s="3"/>
      <c r="H178" s="41"/>
      <c r="I178" s="41"/>
    </row>
    <row r="179" spans="4:9" s="27" customFormat="1" ht="12.75">
      <c r="D179" s="3"/>
      <c r="E179" s="3"/>
      <c r="H179" s="41"/>
      <c r="I179" s="41"/>
    </row>
    <row r="180" spans="8:9" ht="12.75">
      <c r="H180" s="4"/>
      <c r="I180" s="4"/>
    </row>
    <row r="181" spans="8:9" ht="12.75">
      <c r="H181" s="4"/>
      <c r="I181" s="4"/>
    </row>
    <row r="182" spans="8:9" ht="12.75">
      <c r="H182" s="4"/>
      <c r="I182" s="4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  <row r="254" spans="8:9" ht="12.75">
      <c r="H254" s="4"/>
      <c r="I254" s="4"/>
    </row>
    <row r="255" spans="8:9" ht="12.75">
      <c r="H255" s="4"/>
      <c r="I255" s="4"/>
    </row>
    <row r="256" spans="8:9" ht="12.75">
      <c r="H256" s="4"/>
      <c r="I256" s="4"/>
    </row>
    <row r="257" spans="8:9" ht="12.75">
      <c r="H257" s="4"/>
      <c r="I257" s="4"/>
    </row>
    <row r="258" spans="8:9" ht="12.75">
      <c r="H258" s="4"/>
      <c r="I258" s="4"/>
    </row>
    <row r="259" spans="8:9" ht="12.75">
      <c r="H259" s="4"/>
      <c r="I259" s="4"/>
    </row>
    <row r="260" spans="8:9" ht="12.75">
      <c r="H260" s="4"/>
      <c r="I260" s="4"/>
    </row>
    <row r="261" spans="8:9" ht="12.75">
      <c r="H261" s="4"/>
      <c r="I261" s="4"/>
    </row>
    <row r="262" spans="8:9" ht="12.75">
      <c r="H262" s="4"/>
      <c r="I262" s="4"/>
    </row>
    <row r="263" spans="8:9" ht="12.75">
      <c r="H263" s="4"/>
      <c r="I263" s="4"/>
    </row>
    <row r="264" spans="8:9" ht="12.75">
      <c r="H264" s="4"/>
      <c r="I264" s="4"/>
    </row>
    <row r="265" spans="8:9" ht="12.75">
      <c r="H265" s="4"/>
      <c r="I265" s="4"/>
    </row>
    <row r="266" spans="8:9" ht="12.75">
      <c r="H266" s="4"/>
      <c r="I266" s="4"/>
    </row>
    <row r="267" spans="8:9" ht="12.75">
      <c r="H267" s="4"/>
      <c r="I267" s="4"/>
    </row>
    <row r="268" spans="8:9" ht="12.75">
      <c r="H268" s="4"/>
      <c r="I268" s="4"/>
    </row>
    <row r="269" spans="8:9" ht="12.75">
      <c r="H269" s="4"/>
      <c r="I269" s="4"/>
    </row>
    <row r="270" spans="8:9" ht="12.75">
      <c r="H270" s="4"/>
      <c r="I270" s="4"/>
    </row>
    <row r="271" spans="8:9" ht="12.75">
      <c r="H271" s="4"/>
      <c r="I271" s="4"/>
    </row>
    <row r="272" spans="8:9" ht="12.75">
      <c r="H272" s="4"/>
      <c r="I272" s="4"/>
    </row>
    <row r="273" spans="8:9" ht="12.75">
      <c r="H273" s="4"/>
      <c r="I273" s="4"/>
    </row>
    <row r="274" spans="8:9" ht="12.75">
      <c r="H274" s="4"/>
      <c r="I274" s="4"/>
    </row>
    <row r="275" spans="8:9" ht="12.75">
      <c r="H275" s="4"/>
      <c r="I275" s="4"/>
    </row>
    <row r="276" spans="8:9" ht="12.75">
      <c r="H276" s="4"/>
      <c r="I276" s="4"/>
    </row>
    <row r="277" spans="8:9" ht="12.75">
      <c r="H277" s="4"/>
      <c r="I277" s="4"/>
    </row>
    <row r="278" spans="8:9" ht="12.75">
      <c r="H278" s="4"/>
      <c r="I278" s="4"/>
    </row>
    <row r="279" spans="8:9" ht="12.75">
      <c r="H279" s="4"/>
      <c r="I279" s="4"/>
    </row>
    <row r="280" spans="8:9" ht="12.75">
      <c r="H280" s="4"/>
      <c r="I280" s="4"/>
    </row>
    <row r="281" spans="8:9" ht="12.75">
      <c r="H281" s="4"/>
      <c r="I281" s="4"/>
    </row>
    <row r="282" spans="8:9" ht="12.75">
      <c r="H282" s="4"/>
      <c r="I282" s="4"/>
    </row>
    <row r="283" spans="8:9" ht="12.75">
      <c r="H283" s="4"/>
      <c r="I283" s="4"/>
    </row>
    <row r="284" spans="8:9" ht="12.75">
      <c r="H284" s="4"/>
      <c r="I284" s="4"/>
    </row>
    <row r="285" spans="8:9" ht="12.75">
      <c r="H285" s="4"/>
      <c r="I285" s="4"/>
    </row>
  </sheetData>
  <sheetProtection/>
  <mergeCells count="10">
    <mergeCell ref="A1:I1"/>
    <mergeCell ref="A109:H109"/>
    <mergeCell ref="G117:H117"/>
    <mergeCell ref="A3:A4"/>
    <mergeCell ref="B3:B4"/>
    <mergeCell ref="A60:I60"/>
    <mergeCell ref="C3:E3"/>
    <mergeCell ref="F3:H3"/>
    <mergeCell ref="I3:I4"/>
    <mergeCell ref="A5:I5"/>
  </mergeCells>
  <printOptions/>
  <pageMargins left="0.1968503937007874" right="0.2755905511811024" top="0.4724409448818898" bottom="0.5118110236220472" header="0.5118110236220472" footer="0.5118110236220472"/>
  <pageSetup fitToHeight="0" fitToWidth="1" horizontalDpi="600" verticalDpi="600" orientation="portrait" paperSize="9" scale="53" r:id="rId1"/>
  <rowBreaks count="1" manualBreakCount="1">
    <brk id="6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" sqref="D9"/>
    </sheetView>
  </sheetViews>
  <sheetFormatPr defaultColWidth="9.00390625" defaultRowHeight="12.75"/>
  <cols>
    <col min="1" max="1" width="45.25390625" style="3" customWidth="1"/>
    <col min="2" max="2" width="25.25390625" style="3" customWidth="1"/>
    <col min="3" max="3" width="18.25390625" style="3" customWidth="1"/>
    <col min="4" max="4" width="18.375" style="3" customWidth="1"/>
    <col min="5" max="5" width="15.625" style="3" customWidth="1"/>
    <col min="6" max="6" width="18.75390625" style="3" customWidth="1"/>
    <col min="7" max="7" width="17.375" style="3" customWidth="1"/>
    <col min="8" max="8" width="13.25390625" style="3" customWidth="1"/>
    <col min="9" max="9" width="16.00390625" style="3" customWidth="1"/>
    <col min="10" max="16384" width="9.125" style="3" customWidth="1"/>
  </cols>
  <sheetData>
    <row r="1" spans="1:13" ht="35.25" customHeight="1">
      <c r="A1" s="121" t="s">
        <v>236</v>
      </c>
      <c r="B1" s="121"/>
      <c r="C1" s="121"/>
      <c r="D1" s="121"/>
      <c r="E1" s="121"/>
      <c r="F1" s="121"/>
      <c r="G1" s="121"/>
      <c r="H1" s="121"/>
      <c r="I1" s="122"/>
      <c r="J1" s="8"/>
      <c r="K1" s="8"/>
      <c r="L1" s="8"/>
      <c r="M1" s="8"/>
    </row>
    <row r="2" spans="1:13" ht="18" customHeight="1">
      <c r="A2" s="42"/>
      <c r="B2" s="42"/>
      <c r="C2" s="42"/>
      <c r="D2" s="9"/>
      <c r="E2" s="9"/>
      <c r="F2" s="42"/>
      <c r="G2" s="42"/>
      <c r="H2" s="42"/>
      <c r="I2" s="42"/>
      <c r="J2" s="8"/>
      <c r="K2" s="8"/>
      <c r="L2" s="8"/>
      <c r="M2" s="8"/>
    </row>
    <row r="3" spans="1:9" ht="18.75" customHeight="1">
      <c r="A3" s="131" t="s">
        <v>139</v>
      </c>
      <c r="B3" s="131" t="s">
        <v>53</v>
      </c>
      <c r="C3" s="123" t="s">
        <v>48</v>
      </c>
      <c r="D3" s="123"/>
      <c r="E3" s="123"/>
      <c r="F3" s="126" t="s">
        <v>51</v>
      </c>
      <c r="G3" s="127"/>
      <c r="H3" s="127"/>
      <c r="I3" s="128" t="s">
        <v>47</v>
      </c>
    </row>
    <row r="4" spans="1:9" s="27" customFormat="1" ht="46.5" customHeight="1">
      <c r="A4" s="132"/>
      <c r="B4" s="132"/>
      <c r="C4" s="22" t="s">
        <v>50</v>
      </c>
      <c r="D4" s="22" t="s">
        <v>242</v>
      </c>
      <c r="E4" s="22" t="s">
        <v>49</v>
      </c>
      <c r="F4" s="22" t="s">
        <v>50</v>
      </c>
      <c r="G4" s="22" t="s">
        <v>243</v>
      </c>
      <c r="H4" s="22" t="s">
        <v>49</v>
      </c>
      <c r="I4" s="129"/>
    </row>
    <row r="5" spans="1:9" s="27" customFormat="1" ht="18.75">
      <c r="A5" s="130" t="s">
        <v>0</v>
      </c>
      <c r="B5" s="130"/>
      <c r="C5" s="130"/>
      <c r="D5" s="130"/>
      <c r="E5" s="130"/>
      <c r="F5" s="130"/>
      <c r="G5" s="130"/>
      <c r="H5" s="130"/>
      <c r="I5" s="133"/>
    </row>
    <row r="6" spans="1:9" s="79" customFormat="1" ht="22.5" customHeight="1">
      <c r="A6" s="76" t="s">
        <v>15</v>
      </c>
      <c r="B6" s="77" t="s">
        <v>147</v>
      </c>
      <c r="C6" s="96">
        <f>C7+C9+C11+C13+C16+C18+C21+C24+C27+C29</f>
        <v>182871.5</v>
      </c>
      <c r="D6" s="96">
        <f>D7+D9+D11+D13+D16+D18+D21+D24+D27+D29</f>
        <v>179215.19999999995</v>
      </c>
      <c r="E6" s="96">
        <f>SUM(D6/C6*100)</f>
        <v>98.00061792023358</v>
      </c>
      <c r="F6" s="96">
        <f>F7+F9+F11+F13+F16+F18+F21+F24+F27+F29</f>
        <v>163561.5</v>
      </c>
      <c r="G6" s="96">
        <f>G7+G9+G11+G13+G16+G18+G21+G24+G27+G29</f>
        <v>177608</v>
      </c>
      <c r="H6" s="96">
        <f>SUM(G6/F6*100)</f>
        <v>108.58790118701529</v>
      </c>
      <c r="I6" s="96">
        <f>G6/D6%</f>
        <v>99.10320106776659</v>
      </c>
    </row>
    <row r="7" spans="1:9" s="92" customFormat="1" ht="22.5" customHeight="1">
      <c r="A7" s="76" t="s">
        <v>148</v>
      </c>
      <c r="B7" s="77" t="s">
        <v>149</v>
      </c>
      <c r="C7" s="96">
        <f>C8</f>
        <v>69989.5</v>
      </c>
      <c r="D7" s="96">
        <f aca="true" t="shared" si="0" ref="D7:I7">D8</f>
        <v>70065.20000000001</v>
      </c>
      <c r="E7" s="96">
        <f t="shared" si="0"/>
        <v>100.10815908100503</v>
      </c>
      <c r="F7" s="96">
        <f t="shared" si="0"/>
        <v>70858.4</v>
      </c>
      <c r="G7" s="96">
        <f t="shared" si="0"/>
        <v>72403.5</v>
      </c>
      <c r="H7" s="96">
        <f t="shared" si="0"/>
        <v>102.18054599031308</v>
      </c>
      <c r="I7" s="96">
        <f t="shared" si="0"/>
        <v>103.337320096139</v>
      </c>
    </row>
    <row r="8" spans="1:9" s="93" customFormat="1" ht="18.75">
      <c r="A8" s="31" t="s">
        <v>3</v>
      </c>
      <c r="B8" s="80" t="s">
        <v>150</v>
      </c>
      <c r="C8" s="23">
        <f>'консолидированный бюджет'!C9-'районный бюджет'!C8</f>
        <v>69989.5</v>
      </c>
      <c r="D8" s="23">
        <f>'консолидированный бюджет'!D9-'районный бюджет'!D8</f>
        <v>70065.20000000001</v>
      </c>
      <c r="E8" s="23">
        <f aca="true" t="shared" si="1" ref="E8:E28">SUM(D8/C8*100)</f>
        <v>100.10815908100503</v>
      </c>
      <c r="F8" s="23">
        <f>'консолидированный бюджет'!F9-'районный бюджет'!F8</f>
        <v>70858.4</v>
      </c>
      <c r="G8" s="23">
        <f>'консолидированный бюджет'!G9-'районный бюджет'!G8</f>
        <v>72403.5</v>
      </c>
      <c r="H8" s="23">
        <f aca="true" t="shared" si="2" ref="H8:H24">SUM(G8/F8*100)</f>
        <v>102.18054599031308</v>
      </c>
      <c r="I8" s="23">
        <f aca="true" t="shared" si="3" ref="I8:I26">G8/D8%</f>
        <v>103.337320096139</v>
      </c>
    </row>
    <row r="9" spans="1:9" s="94" customFormat="1" ht="66.75" customHeight="1">
      <c r="A9" s="30" t="s">
        <v>151</v>
      </c>
      <c r="B9" s="81" t="s">
        <v>152</v>
      </c>
      <c r="C9" s="96">
        <f>C10</f>
        <v>15653.5</v>
      </c>
      <c r="D9" s="96">
        <f>D10</f>
        <v>18978</v>
      </c>
      <c r="E9" s="96">
        <f t="shared" si="1"/>
        <v>121.23806177532181</v>
      </c>
      <c r="F9" s="96">
        <f>F10</f>
        <v>9978.099999999999</v>
      </c>
      <c r="G9" s="96">
        <f>G10</f>
        <v>10813.600000000002</v>
      </c>
      <c r="H9" s="96">
        <f t="shared" si="2"/>
        <v>108.37333760936454</v>
      </c>
      <c r="I9" s="96">
        <f t="shared" si="3"/>
        <v>56.97966065971126</v>
      </c>
    </row>
    <row r="10" spans="1:9" s="93" customFormat="1" ht="64.5" customHeight="1">
      <c r="A10" s="84" t="s">
        <v>225</v>
      </c>
      <c r="B10" s="80" t="s">
        <v>153</v>
      </c>
      <c r="C10" s="23">
        <f>'консолидированный бюджет'!C11-'районный бюджет'!C10</f>
        <v>15653.5</v>
      </c>
      <c r="D10" s="23">
        <f>'консолидированный бюджет'!D11-'районный бюджет'!D10</f>
        <v>18978</v>
      </c>
      <c r="E10" s="23">
        <f t="shared" si="1"/>
        <v>121.23806177532181</v>
      </c>
      <c r="F10" s="23">
        <f>'консолидированный бюджет'!F11-'районный бюджет'!F10</f>
        <v>9978.099999999999</v>
      </c>
      <c r="G10" s="23">
        <f>'консолидированный бюджет'!G11-'районный бюджет'!G10</f>
        <v>10813.600000000002</v>
      </c>
      <c r="H10" s="23">
        <f t="shared" si="2"/>
        <v>108.37333760936454</v>
      </c>
      <c r="I10" s="23">
        <f t="shared" si="3"/>
        <v>56.97966065971126</v>
      </c>
    </row>
    <row r="11" spans="1:9" s="94" customFormat="1" ht="27.75" customHeight="1">
      <c r="A11" s="30" t="s">
        <v>154</v>
      </c>
      <c r="B11" s="81" t="s">
        <v>155</v>
      </c>
      <c r="C11" s="96">
        <f>SUM(C12:C12)</f>
        <v>2516</v>
      </c>
      <c r="D11" s="96">
        <f>SUM(D12:D12)</f>
        <v>2516</v>
      </c>
      <c r="E11" s="96">
        <f t="shared" si="1"/>
        <v>100</v>
      </c>
      <c r="F11" s="96">
        <f>SUM(F12:F12)</f>
        <v>3385.2999999999993</v>
      </c>
      <c r="G11" s="96">
        <f>SUM(G12:G12)</f>
        <v>3385.3999999999996</v>
      </c>
      <c r="H11" s="96">
        <f t="shared" si="2"/>
        <v>100.00295394795144</v>
      </c>
      <c r="I11" s="96">
        <f t="shared" si="3"/>
        <v>134.55484896661366</v>
      </c>
    </row>
    <row r="12" spans="1:9" s="93" customFormat="1" ht="37.5">
      <c r="A12" s="31" t="s">
        <v>16</v>
      </c>
      <c r="B12" s="80" t="s">
        <v>157</v>
      </c>
      <c r="C12" s="23">
        <f>'консолидированный бюджет'!C14-'районный бюджет'!C13</f>
        <v>2516</v>
      </c>
      <c r="D12" s="23">
        <f>'консолидированный бюджет'!D14-'районный бюджет'!D13</f>
        <v>2516</v>
      </c>
      <c r="E12" s="23">
        <f t="shared" si="1"/>
        <v>100</v>
      </c>
      <c r="F12" s="23">
        <f>'консолидированный бюджет'!F14-'районный бюджет'!F13</f>
        <v>3385.2999999999993</v>
      </c>
      <c r="G12" s="23">
        <f>'консолидированный бюджет'!G14-'районный бюджет'!G13</f>
        <v>3385.3999999999996</v>
      </c>
      <c r="H12" s="23">
        <f t="shared" si="2"/>
        <v>100.00295394795144</v>
      </c>
      <c r="I12" s="23">
        <f t="shared" si="3"/>
        <v>134.55484896661366</v>
      </c>
    </row>
    <row r="13" spans="1:9" s="94" customFormat="1" ht="19.5">
      <c r="A13" s="30" t="s">
        <v>159</v>
      </c>
      <c r="B13" s="81" t="s">
        <v>160</v>
      </c>
      <c r="C13" s="96">
        <f>SUM(C14:C15)</f>
        <v>80532.4</v>
      </c>
      <c r="D13" s="96">
        <f>SUM(D14:D15)</f>
        <v>72392.8</v>
      </c>
      <c r="E13" s="32">
        <f t="shared" si="1"/>
        <v>89.89276365785696</v>
      </c>
      <c r="F13" s="96">
        <f>SUM(F14:F15)</f>
        <v>65077.8</v>
      </c>
      <c r="G13" s="96">
        <f>SUM(G14:G15)</f>
        <v>70733.1</v>
      </c>
      <c r="H13" s="32">
        <f t="shared" si="2"/>
        <v>108.69006020486249</v>
      </c>
      <c r="I13" s="32">
        <f t="shared" si="3"/>
        <v>97.70736868859888</v>
      </c>
    </row>
    <row r="14" spans="1:9" s="93" customFormat="1" ht="18.75">
      <c r="A14" s="31" t="s">
        <v>44</v>
      </c>
      <c r="B14" s="80" t="s">
        <v>161</v>
      </c>
      <c r="C14" s="23">
        <f>'консолидированный бюджет'!C17</f>
        <v>19811.3</v>
      </c>
      <c r="D14" s="23">
        <f>'консолидированный бюджет'!D17</f>
        <v>19938.7</v>
      </c>
      <c r="E14" s="23">
        <f t="shared" si="1"/>
        <v>100.64306734035627</v>
      </c>
      <c r="F14" s="23">
        <f>'консолидированный бюджет'!F17</f>
        <v>19663.3</v>
      </c>
      <c r="G14" s="23">
        <f>'консолидированный бюджет'!G17</f>
        <v>23244.3</v>
      </c>
      <c r="H14" s="23">
        <f t="shared" si="2"/>
        <v>118.2115921539111</v>
      </c>
      <c r="I14" s="23">
        <f t="shared" si="3"/>
        <v>116.57881406510955</v>
      </c>
    </row>
    <row r="15" spans="1:9" s="93" customFormat="1" ht="18.75">
      <c r="A15" s="31" t="s">
        <v>5</v>
      </c>
      <c r="B15" s="80" t="s">
        <v>162</v>
      </c>
      <c r="C15" s="23">
        <f>'консолидированный бюджет'!C18</f>
        <v>60721.1</v>
      </c>
      <c r="D15" s="23">
        <f>'консолидированный бюджет'!D18</f>
        <v>52454.1</v>
      </c>
      <c r="E15" s="23">
        <f t="shared" si="1"/>
        <v>86.38529275655415</v>
      </c>
      <c r="F15" s="23">
        <f>'консолидированный бюджет'!F18</f>
        <v>45414.5</v>
      </c>
      <c r="G15" s="23">
        <f>'консолидированный бюджет'!G18</f>
        <v>47488.8</v>
      </c>
      <c r="H15" s="23">
        <f t="shared" si="2"/>
        <v>104.56748395336292</v>
      </c>
      <c r="I15" s="23">
        <f t="shared" si="3"/>
        <v>90.5340097342248</v>
      </c>
    </row>
    <row r="16" spans="1:9" s="94" customFormat="1" ht="19.5">
      <c r="A16" s="30" t="s">
        <v>4</v>
      </c>
      <c r="B16" s="81" t="s">
        <v>163</v>
      </c>
      <c r="C16" s="96">
        <f>SUM(C17:C17)</f>
        <v>294.8</v>
      </c>
      <c r="D16" s="96">
        <f>SUM(D17:D17)</f>
        <v>294.8</v>
      </c>
      <c r="E16" s="96">
        <f t="shared" si="1"/>
        <v>100</v>
      </c>
      <c r="F16" s="96">
        <f>SUM(F17:F17)</f>
        <v>2.3</v>
      </c>
      <c r="G16" s="96">
        <f>SUM(G17:G17)</f>
        <v>2.3</v>
      </c>
      <c r="H16" s="96">
        <f>SUM(G16/F16*100)</f>
        <v>100</v>
      </c>
      <c r="I16" s="96">
        <f>G16/D16%</f>
        <v>0.7801899592944369</v>
      </c>
    </row>
    <row r="17" spans="1:9" s="93" customFormat="1" ht="112.5">
      <c r="A17" s="84" t="s">
        <v>227</v>
      </c>
      <c r="B17" s="80" t="s">
        <v>165</v>
      </c>
      <c r="C17" s="97">
        <f>'консолидированный бюджет'!C21</f>
        <v>294.8</v>
      </c>
      <c r="D17" s="97">
        <f>'консолидированный бюджет'!D21</f>
        <v>294.8</v>
      </c>
      <c r="E17" s="23">
        <f>SUM(D17/C17*100)</f>
        <v>100</v>
      </c>
      <c r="F17" s="97">
        <f>'консолидированный бюджет'!F21</f>
        <v>2.3</v>
      </c>
      <c r="G17" s="97">
        <f>'консолидированный бюджет'!G21</f>
        <v>2.3</v>
      </c>
      <c r="H17" s="23">
        <f>SUM(G17/F17*100)</f>
        <v>100</v>
      </c>
      <c r="I17" s="23">
        <f>G17/D17%</f>
        <v>0.7801899592944369</v>
      </c>
    </row>
    <row r="18" spans="1:9" s="94" customFormat="1" ht="45.75" customHeight="1">
      <c r="A18" s="30" t="s">
        <v>10</v>
      </c>
      <c r="B18" s="81" t="s">
        <v>172</v>
      </c>
      <c r="C18" s="96">
        <f>SUM(C19:C20)</f>
        <v>5866.599999999999</v>
      </c>
      <c r="D18" s="96">
        <f>SUM(D19:D20)</f>
        <v>5904.799999999999</v>
      </c>
      <c r="E18" s="96">
        <f t="shared" si="1"/>
        <v>100.65114376299731</v>
      </c>
      <c r="F18" s="96">
        <f>SUM(F19:F20)</f>
        <v>4784.5999999999985</v>
      </c>
      <c r="G18" s="96">
        <f>SUM(G19:G20)</f>
        <v>4608.0999999999985</v>
      </c>
      <c r="H18" s="96">
        <f t="shared" si="2"/>
        <v>96.31108138611378</v>
      </c>
      <c r="I18" s="96">
        <f t="shared" si="3"/>
        <v>78.03989974258229</v>
      </c>
    </row>
    <row r="19" spans="1:9" s="93" customFormat="1" ht="206.25">
      <c r="A19" s="84" t="s">
        <v>173</v>
      </c>
      <c r="B19" s="80" t="s">
        <v>174</v>
      </c>
      <c r="C19" s="23">
        <f>'консолидированный бюджет'!C28-'районный бюджет'!C22</f>
        <v>5831.799999999999</v>
      </c>
      <c r="D19" s="23">
        <f>'консолидированный бюджет'!D28-'районный бюджет'!D22</f>
        <v>5843.299999999999</v>
      </c>
      <c r="E19" s="23">
        <f t="shared" si="1"/>
        <v>100.19719469117597</v>
      </c>
      <c r="F19" s="23">
        <f>'консолидированный бюджет'!F28-'районный бюджет'!F22</f>
        <v>4752.199999999999</v>
      </c>
      <c r="G19" s="23">
        <f>'консолидированный бюджет'!G28-'районный бюджет'!G22</f>
        <v>4559.5999999999985</v>
      </c>
      <c r="H19" s="23">
        <f t="shared" si="2"/>
        <v>95.94714027187408</v>
      </c>
      <c r="I19" s="23">
        <f t="shared" si="3"/>
        <v>78.03124946519944</v>
      </c>
    </row>
    <row r="20" spans="1:9" s="93" customFormat="1" ht="168.75">
      <c r="A20" s="84" t="s">
        <v>177</v>
      </c>
      <c r="B20" s="80" t="s">
        <v>178</v>
      </c>
      <c r="C20" s="23">
        <f>'консолидированный бюджет'!C30-'районный бюджет'!C24</f>
        <v>34.80000000000018</v>
      </c>
      <c r="D20" s="23">
        <f>'консолидированный бюджет'!D30-'районный бюджет'!D24</f>
        <v>61.5</v>
      </c>
      <c r="E20" s="23"/>
      <c r="F20" s="23">
        <f>'консолидированный бюджет'!F30-'районный бюджет'!F24</f>
        <v>32.40000000000009</v>
      </c>
      <c r="G20" s="23">
        <f>'консолидированный бюджет'!G30-'районный бюджет'!G24</f>
        <v>48.5</v>
      </c>
      <c r="H20" s="23">
        <f>SUM(G20/F20*100)</f>
        <v>149.69135802469094</v>
      </c>
      <c r="I20" s="23">
        <f>G20/D20%</f>
        <v>78.86178861788618</v>
      </c>
    </row>
    <row r="21" spans="1:9" s="94" customFormat="1" ht="57.75" customHeight="1">
      <c r="A21" s="87" t="s">
        <v>182</v>
      </c>
      <c r="B21" s="81" t="s">
        <v>183</v>
      </c>
      <c r="C21" s="96">
        <f>SUM(C22:C23)</f>
        <v>0</v>
      </c>
      <c r="D21" s="96">
        <f>SUM(D22:D23)</f>
        <v>0</v>
      </c>
      <c r="E21" s="96"/>
      <c r="F21" s="96">
        <f>SUM(F22:F23)</f>
        <v>0</v>
      </c>
      <c r="G21" s="96">
        <f>SUM(G22:G23)</f>
        <v>0</v>
      </c>
      <c r="H21" s="96"/>
      <c r="I21" s="96"/>
    </row>
    <row r="22" spans="1:9" s="93" customFormat="1" ht="18.75" customHeight="1">
      <c r="A22" s="31" t="s">
        <v>6</v>
      </c>
      <c r="B22" s="80" t="s">
        <v>184</v>
      </c>
      <c r="C22" s="23">
        <f>'консолидированный бюджет'!C34-'районный бюджет'!C28</f>
        <v>0</v>
      </c>
      <c r="D22" s="23">
        <v>0</v>
      </c>
      <c r="E22" s="23"/>
      <c r="F22" s="23">
        <f>'консолидированный бюджет'!F34-'районный бюджет'!F28</f>
        <v>0</v>
      </c>
      <c r="G22" s="23">
        <f>'консолидированный бюджет'!G34-'районный бюджет'!G28</f>
        <v>0</v>
      </c>
      <c r="H22" s="23"/>
      <c r="I22" s="23"/>
    </row>
    <row r="23" spans="1:9" s="93" customFormat="1" ht="36" customHeight="1">
      <c r="A23" s="31" t="s">
        <v>185</v>
      </c>
      <c r="B23" s="80" t="s">
        <v>186</v>
      </c>
      <c r="C23" s="23">
        <f>'консолидированный бюджет'!C35-'районный бюджет'!C29</f>
        <v>0</v>
      </c>
      <c r="D23" s="23">
        <f>'консолидированный бюджет'!D35-'районный бюджет'!D29</f>
        <v>0</v>
      </c>
      <c r="E23" s="23"/>
      <c r="F23" s="23">
        <f>'консолидированный бюджет'!F35-'районный бюджет'!F29</f>
        <v>0</v>
      </c>
      <c r="G23" s="23">
        <f>'консолидированный бюджет'!G35-'районный бюджет'!G29</f>
        <v>0</v>
      </c>
      <c r="H23" s="23"/>
      <c r="I23" s="23"/>
    </row>
    <row r="24" spans="1:9" s="95" customFormat="1" ht="37.5" customHeight="1">
      <c r="A24" s="30" t="s">
        <v>7</v>
      </c>
      <c r="B24" s="81" t="s">
        <v>187</v>
      </c>
      <c r="C24" s="96">
        <f>SUM(C25:C26)</f>
        <v>7884.5999999999985</v>
      </c>
      <c r="D24" s="96">
        <f>SUM(D25:D26)</f>
        <v>8928.500000000002</v>
      </c>
      <c r="E24" s="96">
        <f t="shared" si="1"/>
        <v>113.23973315069888</v>
      </c>
      <c r="F24" s="96">
        <f>SUM(F25:F26)</f>
        <v>9302.799999999992</v>
      </c>
      <c r="G24" s="96">
        <f>SUM(G25:G26)</f>
        <v>15488.900000000001</v>
      </c>
      <c r="H24" s="96">
        <f t="shared" si="2"/>
        <v>166.49718364363432</v>
      </c>
      <c r="I24" s="96">
        <f t="shared" si="3"/>
        <v>173.4770678165425</v>
      </c>
    </row>
    <row r="25" spans="1:9" s="93" customFormat="1" ht="162.75" customHeight="1">
      <c r="A25" s="84" t="s">
        <v>188</v>
      </c>
      <c r="B25" s="80" t="s">
        <v>189</v>
      </c>
      <c r="C25" s="23">
        <f>'консолидированный бюджет'!C38-'районный бюджет'!C32</f>
        <v>950</v>
      </c>
      <c r="D25" s="23">
        <f>'консолидированный бюджет'!D38-'районный бюджет'!D32</f>
        <v>952.0999999999999</v>
      </c>
      <c r="E25" s="23">
        <f t="shared" si="1"/>
        <v>100.22105263157894</v>
      </c>
      <c r="F25" s="23">
        <f>'консолидированный бюджет'!F38-'районный бюджет'!F32</f>
        <v>11.39999999999418</v>
      </c>
      <c r="G25" s="23">
        <f>'консолидированный бюджет'!G38-'районный бюджет'!G32</f>
        <v>11.5</v>
      </c>
      <c r="H25" s="23"/>
      <c r="I25" s="23">
        <f t="shared" si="3"/>
        <v>1.2078563176136963</v>
      </c>
    </row>
    <row r="26" spans="1:9" s="93" customFormat="1" ht="77.25" customHeight="1">
      <c r="A26" s="84" t="s">
        <v>190</v>
      </c>
      <c r="B26" s="80" t="s">
        <v>191</v>
      </c>
      <c r="C26" s="23">
        <f>'консолидированный бюджет'!C39-'районный бюджет'!C33</f>
        <v>6934.5999999999985</v>
      </c>
      <c r="D26" s="23">
        <f>'консолидированный бюджет'!D39-'районный бюджет'!D33</f>
        <v>7976.4000000000015</v>
      </c>
      <c r="E26" s="23">
        <f t="shared" si="1"/>
        <v>115.02321691229491</v>
      </c>
      <c r="F26" s="23">
        <f>'консолидированный бюджет'!F39-'районный бюджет'!F33</f>
        <v>9291.399999999998</v>
      </c>
      <c r="G26" s="23">
        <f>'консолидированный бюджет'!G39-'районный бюджет'!G33</f>
        <v>15477.400000000001</v>
      </c>
      <c r="H26" s="23">
        <f>SUM(G26/F26*100)</f>
        <v>166.57769550336877</v>
      </c>
      <c r="I26" s="23">
        <f t="shared" si="3"/>
        <v>194.03991775738427</v>
      </c>
    </row>
    <row r="27" spans="1:9" s="95" customFormat="1" ht="46.5" customHeight="1">
      <c r="A27" s="30" t="s">
        <v>38</v>
      </c>
      <c r="B27" s="81" t="s">
        <v>195</v>
      </c>
      <c r="C27" s="96">
        <f>SUM(C28:C28)</f>
        <v>134.0999999999999</v>
      </c>
      <c r="D27" s="96">
        <f>SUM(D28:D28)</f>
        <v>134.30000000000018</v>
      </c>
      <c r="E27" s="23">
        <f t="shared" si="1"/>
        <v>100.14914243102182</v>
      </c>
      <c r="F27" s="96">
        <f>SUM(F28:F28)</f>
        <v>172.20000000000027</v>
      </c>
      <c r="G27" s="96">
        <f>SUM(G28:G28)</f>
        <v>172.19999999999982</v>
      </c>
      <c r="H27" s="23">
        <f>SUM(G27/F27*100)</f>
        <v>99.99999999999973</v>
      </c>
      <c r="I27" s="23">
        <f aca="true" t="shared" si="4" ref="I27:I35">G27/D27%</f>
        <v>128.22040208488428</v>
      </c>
    </row>
    <row r="28" spans="1:9" s="93" customFormat="1" ht="56.25">
      <c r="A28" s="84" t="s">
        <v>216</v>
      </c>
      <c r="B28" s="91" t="s">
        <v>217</v>
      </c>
      <c r="C28" s="23">
        <f>'консолидированный бюджет'!C54-'районный бюджет'!C48</f>
        <v>134.0999999999999</v>
      </c>
      <c r="D28" s="23">
        <f>'консолидированный бюджет'!D54-'районный бюджет'!D48</f>
        <v>134.30000000000018</v>
      </c>
      <c r="E28" s="23">
        <f t="shared" si="1"/>
        <v>100.14914243102182</v>
      </c>
      <c r="F28" s="23">
        <f>'консолидированный бюджет'!F54-'районный бюджет'!F48</f>
        <v>172.20000000000027</v>
      </c>
      <c r="G28" s="23">
        <f>'консолидированный бюджет'!G54-'районный бюджет'!G48</f>
        <v>172.19999999999982</v>
      </c>
      <c r="H28" s="23">
        <f>SUM(G28/F28*100)</f>
        <v>99.99999999999973</v>
      </c>
      <c r="I28" s="23">
        <f t="shared" si="4"/>
        <v>128.22040208488428</v>
      </c>
    </row>
    <row r="29" spans="1:9" s="94" customFormat="1" ht="19.5">
      <c r="A29" s="30" t="s">
        <v>8</v>
      </c>
      <c r="B29" s="81" t="s">
        <v>218</v>
      </c>
      <c r="C29" s="96">
        <f>C30</f>
        <v>0</v>
      </c>
      <c r="D29" s="23">
        <f>D30</f>
        <v>0.8</v>
      </c>
      <c r="E29" s="23"/>
      <c r="F29" s="96">
        <f>F30</f>
        <v>0</v>
      </c>
      <c r="G29" s="23">
        <f>'консолидированный бюджет'!G55-'районный бюджет'!G49</f>
        <v>0.9000000000000001</v>
      </c>
      <c r="H29" s="23"/>
      <c r="I29" s="23">
        <f t="shared" si="4"/>
        <v>112.50000000000001</v>
      </c>
    </row>
    <row r="30" spans="1:9" s="93" customFormat="1" ht="18.75">
      <c r="A30" s="31" t="s">
        <v>219</v>
      </c>
      <c r="B30" s="80" t="s">
        <v>220</v>
      </c>
      <c r="C30" s="23">
        <v>0</v>
      </c>
      <c r="D30" s="23">
        <v>0.8</v>
      </c>
      <c r="E30" s="23"/>
      <c r="F30" s="23">
        <f>'консолидированный бюджет'!F57-'районный бюджет'!F50</f>
        <v>0</v>
      </c>
      <c r="G30" s="23">
        <f>'консолидированный бюджет'!G56-'районный бюджет'!G50</f>
        <v>0.9000000000000001</v>
      </c>
      <c r="H30" s="23"/>
      <c r="I30" s="23">
        <f t="shared" si="4"/>
        <v>112.50000000000001</v>
      </c>
    </row>
    <row r="31" spans="1:9" s="27" customFormat="1" ht="20.25" customHeight="1">
      <c r="A31" s="71" t="s">
        <v>1</v>
      </c>
      <c r="B31" s="70" t="s">
        <v>132</v>
      </c>
      <c r="C31" s="32">
        <f>SUM(C32:C37)</f>
        <v>12623.800000000001</v>
      </c>
      <c r="D31" s="32">
        <f>SUM(D32:D37)</f>
        <v>12293.4</v>
      </c>
      <c r="E31" s="32">
        <f>SUM(D31/C31*100)</f>
        <v>97.38272152600642</v>
      </c>
      <c r="F31" s="32">
        <f>SUM(F32:F37)</f>
        <v>37201.6</v>
      </c>
      <c r="G31" s="32">
        <f>SUM(G32:G37)</f>
        <v>37201.6</v>
      </c>
      <c r="H31" s="32">
        <f>SUM(G31/F31*100)</f>
        <v>100</v>
      </c>
      <c r="I31" s="32">
        <f t="shared" si="4"/>
        <v>302.61441098475603</v>
      </c>
    </row>
    <row r="32" spans="1:9" s="27" customFormat="1" ht="18.75">
      <c r="A32" s="31" t="s">
        <v>41</v>
      </c>
      <c r="B32" s="47" t="s">
        <v>133</v>
      </c>
      <c r="C32" s="72">
        <v>4176.8</v>
      </c>
      <c r="D32" s="23">
        <v>4176.8</v>
      </c>
      <c r="E32" s="23">
        <v>4176.8</v>
      </c>
      <c r="F32" s="23">
        <v>4440.3</v>
      </c>
      <c r="G32" s="23">
        <v>4440.3</v>
      </c>
      <c r="H32" s="32">
        <f>SUM(G32/F32*100)</f>
        <v>100</v>
      </c>
      <c r="I32" s="23">
        <f t="shared" si="4"/>
        <v>106.30865734533614</v>
      </c>
    </row>
    <row r="33" spans="1:9" s="27" customFormat="1" ht="18.75">
      <c r="A33" s="31" t="s">
        <v>42</v>
      </c>
      <c r="B33" s="47" t="s">
        <v>135</v>
      </c>
      <c r="C33" s="72">
        <v>1741.5</v>
      </c>
      <c r="D33" s="23">
        <v>1741.5</v>
      </c>
      <c r="E33" s="23">
        <v>1741.5</v>
      </c>
      <c r="F33" s="23">
        <v>1915</v>
      </c>
      <c r="G33" s="23">
        <v>1915</v>
      </c>
      <c r="H33" s="32">
        <f>SUM(G33/F33*100)</f>
        <v>100</v>
      </c>
      <c r="I33" s="23">
        <f t="shared" si="4"/>
        <v>109.96267585414873</v>
      </c>
    </row>
    <row r="34" spans="1:9" s="27" customFormat="1" ht="18.75">
      <c r="A34" s="31" t="s">
        <v>12</v>
      </c>
      <c r="B34" s="47" t="s">
        <v>137</v>
      </c>
      <c r="C34" s="72">
        <v>6645.6</v>
      </c>
      <c r="D34" s="23">
        <v>6315.2</v>
      </c>
      <c r="E34" s="23">
        <v>6315.2</v>
      </c>
      <c r="F34" s="23">
        <v>30826.8</v>
      </c>
      <c r="G34" s="23">
        <v>30826.8</v>
      </c>
      <c r="H34" s="32">
        <f>SUM(G34/F34*100)</f>
        <v>100</v>
      </c>
      <c r="I34" s="23">
        <f t="shared" si="4"/>
        <v>488.1365594122118</v>
      </c>
    </row>
    <row r="35" spans="1:9" s="27" customFormat="1" ht="18.75">
      <c r="A35" s="31" t="s">
        <v>14</v>
      </c>
      <c r="B35" s="47" t="s">
        <v>146</v>
      </c>
      <c r="C35" s="72">
        <v>60</v>
      </c>
      <c r="D35" s="23">
        <v>60</v>
      </c>
      <c r="E35" s="23">
        <v>60</v>
      </c>
      <c r="F35" s="23"/>
      <c r="G35" s="23"/>
      <c r="H35" s="32"/>
      <c r="I35" s="23">
        <f t="shared" si="4"/>
        <v>0</v>
      </c>
    </row>
    <row r="36" spans="1:9" s="27" customFormat="1" ht="37.5">
      <c r="A36" s="11" t="s">
        <v>17</v>
      </c>
      <c r="B36" s="47" t="s">
        <v>137</v>
      </c>
      <c r="C36" s="72"/>
      <c r="D36" s="23"/>
      <c r="E36" s="23"/>
      <c r="F36" s="23">
        <v>19.5</v>
      </c>
      <c r="G36" s="23">
        <v>19.5</v>
      </c>
      <c r="H36" s="32">
        <f>SUM(G36/F36*100)</f>
        <v>100</v>
      </c>
      <c r="I36" s="23"/>
    </row>
    <row r="37" spans="1:9" s="27" customFormat="1" ht="37.5">
      <c r="A37" s="11" t="s">
        <v>13</v>
      </c>
      <c r="B37" s="47" t="s">
        <v>138</v>
      </c>
      <c r="C37" s="72">
        <v>-0.1</v>
      </c>
      <c r="D37" s="23">
        <v>-0.1</v>
      </c>
      <c r="E37" s="23"/>
      <c r="F37" s="23"/>
      <c r="G37" s="23"/>
      <c r="H37" s="23"/>
      <c r="I37" s="23">
        <f>G37/D37%</f>
        <v>0</v>
      </c>
    </row>
    <row r="38" spans="1:9" s="27" customFormat="1" ht="18.75">
      <c r="A38" s="29" t="s">
        <v>28</v>
      </c>
      <c r="B38" s="29"/>
      <c r="C38" s="116">
        <f>SUM(C6+C31)</f>
        <v>195495.3</v>
      </c>
      <c r="D38" s="116">
        <f>SUM(D6+D31)</f>
        <v>191508.59999999995</v>
      </c>
      <c r="E38" s="32">
        <f>SUM(D38/C38*100)</f>
        <v>97.96071823721591</v>
      </c>
      <c r="F38" s="116">
        <f>SUM(F6+F31)</f>
        <v>200763.1</v>
      </c>
      <c r="G38" s="116">
        <f>SUM(G6+G31)</f>
        <v>214809.6</v>
      </c>
      <c r="H38" s="32">
        <f>SUM(G38/F38*100)</f>
        <v>106.99655464574916</v>
      </c>
      <c r="I38" s="32">
        <f>G38/D38%</f>
        <v>112.16707761426905</v>
      </c>
    </row>
    <row r="39" spans="1:9" s="27" customFormat="1" ht="18.75">
      <c r="A39" s="130" t="s">
        <v>2</v>
      </c>
      <c r="B39" s="130"/>
      <c r="C39" s="130"/>
      <c r="D39" s="130"/>
      <c r="E39" s="130"/>
      <c r="F39" s="130"/>
      <c r="G39" s="130"/>
      <c r="H39" s="130"/>
      <c r="I39" s="133"/>
    </row>
    <row r="40" spans="1:9" s="27" customFormat="1" ht="18.75">
      <c r="A40" s="49" t="s">
        <v>18</v>
      </c>
      <c r="B40" s="50" t="s">
        <v>54</v>
      </c>
      <c r="C40" s="74">
        <f>SUM(C41:C46)</f>
        <v>50420.49999999999</v>
      </c>
      <c r="D40" s="74">
        <f>SUM(D41:D46)</f>
        <v>44193.9</v>
      </c>
      <c r="E40" s="64">
        <f>SUM(D40/C40*100)</f>
        <v>87.65065796650174</v>
      </c>
      <c r="F40" s="64">
        <f>SUM(F41:F46)</f>
        <v>48979.1</v>
      </c>
      <c r="G40" s="64">
        <f>SUM(G41:G46)</f>
        <v>43979.3</v>
      </c>
      <c r="H40" s="64">
        <f>SUM(G40/F40*100)</f>
        <v>89.79197249439046</v>
      </c>
      <c r="I40" s="64">
        <f>G40/D40%</f>
        <v>99.5144126225565</v>
      </c>
    </row>
    <row r="41" spans="1:9" s="27" customFormat="1" ht="75">
      <c r="A41" s="14" t="s">
        <v>55</v>
      </c>
      <c r="B41" s="53" t="s">
        <v>56</v>
      </c>
      <c r="C41" s="105">
        <v>5007.8</v>
      </c>
      <c r="D41" s="107">
        <v>4942.4</v>
      </c>
      <c r="E41" s="57">
        <f>SUM(D41/C41*100)</f>
        <v>98.69403730180917</v>
      </c>
      <c r="F41" s="105">
        <v>5790</v>
      </c>
      <c r="G41" s="108">
        <v>5620.6</v>
      </c>
      <c r="H41" s="57">
        <f>SUM(G41/F41*100)</f>
        <v>97.07426597582038</v>
      </c>
      <c r="I41" s="57">
        <f>G41/D41%</f>
        <v>113.72207834250567</v>
      </c>
    </row>
    <row r="42" spans="1:9" s="27" customFormat="1" ht="93.75" customHeight="1">
      <c r="A42" s="14" t="s">
        <v>57</v>
      </c>
      <c r="B42" s="53" t="s">
        <v>58</v>
      </c>
      <c r="C42" s="105">
        <v>4087.4</v>
      </c>
      <c r="D42" s="107">
        <v>3954.7</v>
      </c>
      <c r="E42" s="57">
        <f>SUM(D42/C42*100)</f>
        <v>96.75343739296373</v>
      </c>
      <c r="F42" s="105">
        <v>3512.1</v>
      </c>
      <c r="G42" s="108">
        <v>3330.3</v>
      </c>
      <c r="H42" s="57">
        <f>SUM(G42/F42*100)</f>
        <v>94.82360980609891</v>
      </c>
      <c r="I42" s="57">
        <f>G42/D42%</f>
        <v>84.21119174652945</v>
      </c>
    </row>
    <row r="43" spans="1:9" s="27" customFormat="1" ht="112.5">
      <c r="A43" s="14" t="s">
        <v>59</v>
      </c>
      <c r="B43" s="53" t="s">
        <v>60</v>
      </c>
      <c r="C43" s="105">
        <v>35012.7</v>
      </c>
      <c r="D43" s="107">
        <v>29832.9</v>
      </c>
      <c r="E43" s="57">
        <f>SUM(D43/C43*100)</f>
        <v>85.2059395590743</v>
      </c>
      <c r="F43" s="105">
        <v>32994.3</v>
      </c>
      <c r="G43" s="108">
        <v>28876.7</v>
      </c>
      <c r="H43" s="57">
        <f>SUM(G43/F43*100)</f>
        <v>87.52026865246421</v>
      </c>
      <c r="I43" s="57">
        <f>G43/D43%</f>
        <v>96.79481377941802</v>
      </c>
    </row>
    <row r="44" spans="1:9" s="27" customFormat="1" ht="36" customHeight="1">
      <c r="A44" s="14" t="s">
        <v>63</v>
      </c>
      <c r="B44" s="53" t="s">
        <v>64</v>
      </c>
      <c r="C44" s="72"/>
      <c r="D44" s="23"/>
      <c r="E44" s="57"/>
      <c r="F44" s="105">
        <v>1097</v>
      </c>
      <c r="G44" s="108">
        <v>1048.5</v>
      </c>
      <c r="H44" s="57">
        <f aca="true" t="shared" si="5" ref="H44:H53">SUM(G44/F44*100)</f>
        <v>95.5788514129444</v>
      </c>
      <c r="I44" s="57"/>
    </row>
    <row r="45" spans="1:9" s="27" customFormat="1" ht="18.75">
      <c r="A45" s="14" t="s">
        <v>65</v>
      </c>
      <c r="B45" s="53" t="s">
        <v>66</v>
      </c>
      <c r="C45" s="105">
        <v>364.2</v>
      </c>
      <c r="D45" s="23"/>
      <c r="E45" s="57">
        <f aca="true" t="shared" si="6" ref="E45:E50">SUM(D45/C45*100)</f>
        <v>0</v>
      </c>
      <c r="F45" s="105">
        <v>173.5</v>
      </c>
      <c r="G45" s="108">
        <v>0</v>
      </c>
      <c r="H45" s="57">
        <f t="shared" si="5"/>
        <v>0</v>
      </c>
      <c r="I45" s="57"/>
    </row>
    <row r="46" spans="1:9" s="27" customFormat="1" ht="35.25" customHeight="1">
      <c r="A46" s="14" t="s">
        <v>67</v>
      </c>
      <c r="B46" s="53" t="s">
        <v>68</v>
      </c>
      <c r="C46" s="105">
        <v>5948.4</v>
      </c>
      <c r="D46" s="107">
        <v>5463.9</v>
      </c>
      <c r="E46" s="57">
        <f t="shared" si="6"/>
        <v>91.85495259229373</v>
      </c>
      <c r="F46" s="105">
        <v>5412.2</v>
      </c>
      <c r="G46" s="108">
        <v>5103.2</v>
      </c>
      <c r="H46" s="57">
        <f t="shared" si="5"/>
        <v>94.2906766194893</v>
      </c>
      <c r="I46" s="57">
        <f aca="true" t="shared" si="7" ref="I46:I53">G46/D46%</f>
        <v>93.39848825930197</v>
      </c>
    </row>
    <row r="47" spans="1:9" s="27" customFormat="1" ht="23.25" customHeight="1">
      <c r="A47" s="49" t="s">
        <v>19</v>
      </c>
      <c r="B47" s="56" t="s">
        <v>69</v>
      </c>
      <c r="C47" s="74">
        <f>SUM(C48)</f>
        <v>1741.5</v>
      </c>
      <c r="D47" s="74">
        <f>SUM(D48)</f>
        <v>1741.5</v>
      </c>
      <c r="E47" s="64">
        <f t="shared" si="6"/>
        <v>100</v>
      </c>
      <c r="F47" s="74">
        <f>SUM(F48)</f>
        <v>1915</v>
      </c>
      <c r="G47" s="74">
        <f>SUM(G48)</f>
        <v>1915</v>
      </c>
      <c r="H47" s="32">
        <f>SUM(G47/F47*100)</f>
        <v>100</v>
      </c>
      <c r="I47" s="32">
        <f>G47/D47%</f>
        <v>109.96267585414873</v>
      </c>
    </row>
    <row r="48" spans="1:9" s="27" customFormat="1" ht="35.25" customHeight="1">
      <c r="A48" s="58" t="s">
        <v>70</v>
      </c>
      <c r="B48" s="59" t="s">
        <v>71</v>
      </c>
      <c r="C48" s="105">
        <v>1741.5</v>
      </c>
      <c r="D48" s="105">
        <v>1741.5</v>
      </c>
      <c r="E48" s="57">
        <f t="shared" si="6"/>
        <v>100</v>
      </c>
      <c r="F48" s="105">
        <v>1915</v>
      </c>
      <c r="G48" s="108">
        <v>1915</v>
      </c>
      <c r="H48" s="57">
        <f>SUM(G48/F48*100)</f>
        <v>100</v>
      </c>
      <c r="I48" s="57">
        <f>G48/D48%</f>
        <v>109.96267585414873</v>
      </c>
    </row>
    <row r="49" spans="1:9" s="27" customFormat="1" ht="36.75" customHeight="1">
      <c r="A49" s="49" t="s">
        <v>20</v>
      </c>
      <c r="B49" s="56" t="s">
        <v>72</v>
      </c>
      <c r="C49" s="64">
        <f>SUM(C50:C51)</f>
        <v>2354.2000000000003</v>
      </c>
      <c r="D49" s="64">
        <f>SUM(D50:D51)</f>
        <v>2172.2000000000003</v>
      </c>
      <c r="E49" s="64">
        <f t="shared" si="6"/>
        <v>92.26913601223346</v>
      </c>
      <c r="F49" s="64">
        <f>SUM(F50:F51)</f>
        <v>2543.4</v>
      </c>
      <c r="G49" s="64">
        <f>SUM(G50:G51)</f>
        <v>2327.7000000000003</v>
      </c>
      <c r="H49" s="32">
        <f t="shared" si="5"/>
        <v>91.51922623260204</v>
      </c>
      <c r="I49" s="32">
        <f t="shared" si="7"/>
        <v>107.15864100911519</v>
      </c>
    </row>
    <row r="50" spans="1:9" s="27" customFormat="1" ht="39" customHeight="1">
      <c r="A50" s="58" t="s">
        <v>73</v>
      </c>
      <c r="B50" s="59" t="s">
        <v>74</v>
      </c>
      <c r="C50" s="105">
        <v>2088.4</v>
      </c>
      <c r="D50" s="107">
        <v>2088.4</v>
      </c>
      <c r="E50" s="57">
        <f t="shared" si="6"/>
        <v>100</v>
      </c>
      <c r="F50" s="105">
        <v>2088.4</v>
      </c>
      <c r="G50" s="108">
        <v>2088.4</v>
      </c>
      <c r="H50" s="57">
        <f t="shared" si="5"/>
        <v>100</v>
      </c>
      <c r="I50" s="57">
        <f t="shared" si="7"/>
        <v>100</v>
      </c>
    </row>
    <row r="51" spans="1:9" s="27" customFormat="1" ht="24" customHeight="1">
      <c r="A51" s="58" t="s">
        <v>75</v>
      </c>
      <c r="B51" s="59" t="s">
        <v>76</v>
      </c>
      <c r="C51" s="105">
        <v>265.8</v>
      </c>
      <c r="D51" s="107">
        <v>83.8</v>
      </c>
      <c r="E51" s="57"/>
      <c r="F51" s="105">
        <v>455</v>
      </c>
      <c r="G51" s="108">
        <v>239.3</v>
      </c>
      <c r="H51" s="57"/>
      <c r="I51" s="57">
        <f t="shared" si="7"/>
        <v>285.56085918854416</v>
      </c>
    </row>
    <row r="52" spans="1:9" s="27" customFormat="1" ht="20.25" customHeight="1">
      <c r="A52" s="49" t="s">
        <v>21</v>
      </c>
      <c r="B52" s="56" t="s">
        <v>77</v>
      </c>
      <c r="C52" s="64">
        <f>SUM(C53:C55)</f>
        <v>44724.5</v>
      </c>
      <c r="D52" s="64">
        <f>SUM(D53:D55)</f>
        <v>38188</v>
      </c>
      <c r="E52" s="64">
        <f>SUM(D52/C52*100)</f>
        <v>85.3849679705754</v>
      </c>
      <c r="F52" s="64">
        <f>SUM(F53:F55)</f>
        <v>75048.1</v>
      </c>
      <c r="G52" s="64">
        <f>SUM(G53:G55)</f>
        <v>69644.8</v>
      </c>
      <c r="H52" s="64">
        <f t="shared" si="5"/>
        <v>92.80021746053531</v>
      </c>
      <c r="I52" s="64">
        <f t="shared" si="7"/>
        <v>182.37352047763696</v>
      </c>
    </row>
    <row r="53" spans="1:9" s="27" customFormat="1" ht="20.25" customHeight="1">
      <c r="A53" s="14" t="s">
        <v>83</v>
      </c>
      <c r="B53" s="53" t="s">
        <v>84</v>
      </c>
      <c r="C53" s="105">
        <v>32.5</v>
      </c>
      <c r="D53" s="107">
        <v>2.5</v>
      </c>
      <c r="E53" s="57">
        <f aca="true" t="shared" si="8" ref="E53:E59">SUM(D53/C53*100)</f>
        <v>7.6923076923076925</v>
      </c>
      <c r="F53" s="105">
        <v>52</v>
      </c>
      <c r="G53" s="108">
        <v>52</v>
      </c>
      <c r="H53" s="57">
        <f t="shared" si="5"/>
        <v>100</v>
      </c>
      <c r="I53" s="57">
        <f t="shared" si="7"/>
        <v>2080</v>
      </c>
    </row>
    <row r="54" spans="1:9" s="27" customFormat="1" ht="41.25" customHeight="1">
      <c r="A54" s="14" t="s">
        <v>79</v>
      </c>
      <c r="B54" s="53" t="s">
        <v>86</v>
      </c>
      <c r="C54" s="105">
        <v>43205.9</v>
      </c>
      <c r="D54" s="107">
        <v>37065.9</v>
      </c>
      <c r="E54" s="57">
        <f t="shared" si="8"/>
        <v>85.78897789422278</v>
      </c>
      <c r="F54" s="105">
        <v>73604.8</v>
      </c>
      <c r="G54" s="106">
        <v>68875.5</v>
      </c>
      <c r="H54" s="57">
        <f aca="true" t="shared" si="9" ref="H54:H69">SUM(G54/F54*100)</f>
        <v>93.57473969088971</v>
      </c>
      <c r="I54" s="57">
        <f aca="true" t="shared" si="10" ref="I54:I59">G54/D54%</f>
        <v>185.81904122117635</v>
      </c>
    </row>
    <row r="55" spans="1:9" s="27" customFormat="1" ht="38.25" customHeight="1">
      <c r="A55" s="14" t="s">
        <v>81</v>
      </c>
      <c r="B55" s="53" t="s">
        <v>87</v>
      </c>
      <c r="C55" s="105">
        <v>1486.1</v>
      </c>
      <c r="D55" s="107">
        <v>1119.6</v>
      </c>
      <c r="E55" s="57">
        <f t="shared" si="8"/>
        <v>75.33813336922145</v>
      </c>
      <c r="F55" s="105">
        <v>1391.3</v>
      </c>
      <c r="G55" s="108">
        <v>717.3</v>
      </c>
      <c r="H55" s="57">
        <f t="shared" si="9"/>
        <v>51.556098612808164</v>
      </c>
      <c r="I55" s="57">
        <f t="shared" si="10"/>
        <v>64.06752411575563</v>
      </c>
    </row>
    <row r="56" spans="1:9" s="27" customFormat="1" ht="26.25" customHeight="1">
      <c r="A56" s="49" t="s">
        <v>22</v>
      </c>
      <c r="B56" s="56" t="s">
        <v>89</v>
      </c>
      <c r="C56" s="64">
        <f>SUM(C57:C59)</f>
        <v>85596.6</v>
      </c>
      <c r="D56" s="64">
        <f>SUM(D57:D59)</f>
        <v>69018.3</v>
      </c>
      <c r="E56" s="64">
        <f t="shared" si="8"/>
        <v>80.63205781538052</v>
      </c>
      <c r="F56" s="64">
        <f>SUM(F57:F59)</f>
        <v>67383.1</v>
      </c>
      <c r="G56" s="64">
        <f>SUM(G57:G59)</f>
        <v>58063.2</v>
      </c>
      <c r="H56" s="64">
        <f t="shared" si="9"/>
        <v>86.16878712911694</v>
      </c>
      <c r="I56" s="64">
        <f t="shared" si="10"/>
        <v>84.1272532067582</v>
      </c>
    </row>
    <row r="57" spans="1:9" s="27" customFormat="1" ht="18.75">
      <c r="A57" s="58" t="s">
        <v>88</v>
      </c>
      <c r="B57" s="59" t="s">
        <v>90</v>
      </c>
      <c r="C57" s="105">
        <v>19229.3</v>
      </c>
      <c r="D57" s="107">
        <v>10248.2</v>
      </c>
      <c r="E57" s="57">
        <f t="shared" si="8"/>
        <v>53.294711715975104</v>
      </c>
      <c r="F57" s="105">
        <v>7577.3</v>
      </c>
      <c r="G57" s="106">
        <v>7528.8</v>
      </c>
      <c r="H57" s="57">
        <f t="shared" si="9"/>
        <v>99.35993031818722</v>
      </c>
      <c r="I57" s="57">
        <f t="shared" si="10"/>
        <v>73.46460841903944</v>
      </c>
    </row>
    <row r="58" spans="1:9" s="27" customFormat="1" ht="18.75">
      <c r="A58" s="58" t="s">
        <v>91</v>
      </c>
      <c r="B58" s="59" t="s">
        <v>92</v>
      </c>
      <c r="C58" s="105">
        <v>10956.2</v>
      </c>
      <c r="D58" s="107">
        <v>9754.8</v>
      </c>
      <c r="E58" s="57">
        <f t="shared" si="8"/>
        <v>89.03451926762928</v>
      </c>
      <c r="F58" s="105">
        <v>7311.4</v>
      </c>
      <c r="G58" s="106">
        <v>4432.4</v>
      </c>
      <c r="H58" s="57">
        <f t="shared" si="9"/>
        <v>60.623136471811144</v>
      </c>
      <c r="I58" s="57">
        <f t="shared" si="10"/>
        <v>45.43814327305532</v>
      </c>
    </row>
    <row r="59" spans="1:9" s="27" customFormat="1" ht="18.75">
      <c r="A59" s="58" t="s">
        <v>93</v>
      </c>
      <c r="B59" s="59" t="s">
        <v>94</v>
      </c>
      <c r="C59" s="105">
        <v>55411.1</v>
      </c>
      <c r="D59" s="107">
        <v>49015.3</v>
      </c>
      <c r="E59" s="57">
        <f t="shared" si="8"/>
        <v>88.45754731452725</v>
      </c>
      <c r="F59" s="105">
        <v>52494.4</v>
      </c>
      <c r="G59" s="106">
        <v>46102</v>
      </c>
      <c r="H59" s="57">
        <f t="shared" si="9"/>
        <v>87.82270108811606</v>
      </c>
      <c r="I59" s="57">
        <f t="shared" si="10"/>
        <v>94.05634567165762</v>
      </c>
    </row>
    <row r="60" spans="1:9" s="27" customFormat="1" ht="18.75" customHeight="1">
      <c r="A60" s="49" t="s">
        <v>23</v>
      </c>
      <c r="B60" s="56" t="s">
        <v>98</v>
      </c>
      <c r="C60" s="64">
        <f>SUM(C61:C61)</f>
        <v>761.4</v>
      </c>
      <c r="D60" s="64">
        <f>SUM(D61:D61)</f>
        <v>730.4</v>
      </c>
      <c r="E60" s="64">
        <f aca="true" t="shared" si="11" ref="E60:E70">SUM(D60/C60*100)</f>
        <v>95.92855266614131</v>
      </c>
      <c r="F60" s="64">
        <f>SUM(F61:F61)</f>
        <v>366</v>
      </c>
      <c r="G60" s="64">
        <f>SUM(G61:G61)</f>
        <v>361</v>
      </c>
      <c r="H60" s="64">
        <f t="shared" si="9"/>
        <v>98.63387978142076</v>
      </c>
      <c r="I60" s="64">
        <f aca="true" t="shared" si="12" ref="I60:I69">G60/D60%</f>
        <v>49.424972617743705</v>
      </c>
    </row>
    <row r="61" spans="1:9" s="27" customFormat="1" ht="18.75" customHeight="1">
      <c r="A61" s="58" t="s">
        <v>102</v>
      </c>
      <c r="B61" s="59" t="s">
        <v>103</v>
      </c>
      <c r="C61" s="105">
        <v>761.4</v>
      </c>
      <c r="D61" s="107">
        <v>730.4</v>
      </c>
      <c r="E61" s="57">
        <f t="shared" si="11"/>
        <v>95.92855266614131</v>
      </c>
      <c r="F61" s="105">
        <v>366</v>
      </c>
      <c r="G61" s="108">
        <v>361</v>
      </c>
      <c r="H61" s="57">
        <f t="shared" si="9"/>
        <v>98.63387978142076</v>
      </c>
      <c r="I61" s="57">
        <f t="shared" si="12"/>
        <v>49.424972617743705</v>
      </c>
    </row>
    <row r="62" spans="1:9" s="27" customFormat="1" ht="18.75">
      <c r="A62" s="49" t="s">
        <v>24</v>
      </c>
      <c r="B62" s="56" t="s">
        <v>106</v>
      </c>
      <c r="C62" s="64">
        <f>SUM(C63)</f>
        <v>28928.7</v>
      </c>
      <c r="D62" s="64">
        <f>SUM(D63)</f>
        <v>28928.7</v>
      </c>
      <c r="E62" s="64">
        <f t="shared" si="11"/>
        <v>100</v>
      </c>
      <c r="F62" s="64">
        <f>SUM(F63:F63)</f>
        <v>28425.9</v>
      </c>
      <c r="G62" s="64">
        <f>SUM(G63:G63)</f>
        <v>28425.9</v>
      </c>
      <c r="H62" s="64">
        <f t="shared" si="9"/>
        <v>100</v>
      </c>
      <c r="I62" s="64">
        <f t="shared" si="12"/>
        <v>98.26193365066526</v>
      </c>
    </row>
    <row r="63" spans="1:9" s="27" customFormat="1" ht="18.75">
      <c r="A63" s="14" t="s">
        <v>107</v>
      </c>
      <c r="B63" s="53" t="s">
        <v>108</v>
      </c>
      <c r="C63" s="105">
        <v>28928.7</v>
      </c>
      <c r="D63" s="107">
        <v>28928.7</v>
      </c>
      <c r="E63" s="57">
        <f t="shared" si="11"/>
        <v>100</v>
      </c>
      <c r="F63" s="105">
        <v>28425.9</v>
      </c>
      <c r="G63" s="106">
        <v>28425.9</v>
      </c>
      <c r="H63" s="57">
        <f t="shared" si="9"/>
        <v>100</v>
      </c>
      <c r="I63" s="57">
        <f t="shared" si="12"/>
        <v>98.26193365066526</v>
      </c>
    </row>
    <row r="64" spans="1:9" s="27" customFormat="1" ht="18.75">
      <c r="A64" s="49" t="s">
        <v>25</v>
      </c>
      <c r="B64" s="56" t="s">
        <v>111</v>
      </c>
      <c r="C64" s="64">
        <f>SUM(C65:C66)</f>
        <v>897.3299999999999</v>
      </c>
      <c r="D64" s="64">
        <f>SUM(D65:D66)</f>
        <v>839.5999999999999</v>
      </c>
      <c r="E64" s="64">
        <f t="shared" si="11"/>
        <v>93.56646941481952</v>
      </c>
      <c r="F64" s="64">
        <f>SUM(F65:F66)</f>
        <v>1452.7</v>
      </c>
      <c r="G64" s="64">
        <f>SUM(G65:G66)</f>
        <v>1214.87415</v>
      </c>
      <c r="H64" s="64">
        <f t="shared" si="9"/>
        <v>83.62870172781717</v>
      </c>
      <c r="I64" s="64">
        <f t="shared" si="12"/>
        <v>144.69677822772752</v>
      </c>
    </row>
    <row r="65" spans="1:9" s="27" customFormat="1" ht="18.75">
      <c r="A65" s="14" t="s">
        <v>112</v>
      </c>
      <c r="B65" s="53" t="s">
        <v>113</v>
      </c>
      <c r="C65" s="105">
        <v>225.53</v>
      </c>
      <c r="D65" s="107">
        <v>167.8</v>
      </c>
      <c r="E65" s="57">
        <f t="shared" si="11"/>
        <v>74.40251851194964</v>
      </c>
      <c r="F65" s="105">
        <v>515.2</v>
      </c>
      <c r="G65" s="108">
        <v>277.37415000000004</v>
      </c>
      <c r="H65" s="57">
        <f t="shared" si="9"/>
        <v>53.838150232919254</v>
      </c>
      <c r="I65" s="57">
        <f t="shared" si="12"/>
        <v>165.30044696066747</v>
      </c>
    </row>
    <row r="66" spans="1:9" s="27" customFormat="1" ht="18.75">
      <c r="A66" s="14" t="s">
        <v>114</v>
      </c>
      <c r="B66" s="53" t="s">
        <v>115</v>
      </c>
      <c r="C66" s="105">
        <v>671.8</v>
      </c>
      <c r="D66" s="107">
        <v>671.8</v>
      </c>
      <c r="E66" s="57">
        <f t="shared" si="11"/>
        <v>100</v>
      </c>
      <c r="F66" s="105">
        <v>937.5</v>
      </c>
      <c r="G66" s="108">
        <v>937.5</v>
      </c>
      <c r="H66" s="57">
        <f t="shared" si="9"/>
        <v>100</v>
      </c>
      <c r="I66" s="57">
        <f t="shared" si="12"/>
        <v>139.55046144685917</v>
      </c>
    </row>
    <row r="67" spans="1:9" s="27" customFormat="1" ht="18.75">
      <c r="A67" s="49" t="s">
        <v>26</v>
      </c>
      <c r="B67" s="56" t="s">
        <v>120</v>
      </c>
      <c r="C67" s="64">
        <f>SUM(C68:C69)</f>
        <v>812</v>
      </c>
      <c r="D67" s="64">
        <f>SUM(D68:D69)</f>
        <v>746</v>
      </c>
      <c r="E67" s="64">
        <f t="shared" si="11"/>
        <v>91.87192118226602</v>
      </c>
      <c r="F67" s="64">
        <f>SUM(F68:F69)</f>
        <v>1400.8</v>
      </c>
      <c r="G67" s="64">
        <f>SUM(G68:G69)</f>
        <v>594.1</v>
      </c>
      <c r="H67" s="64">
        <f t="shared" si="9"/>
        <v>42.411479154768706</v>
      </c>
      <c r="I67" s="64">
        <f t="shared" si="12"/>
        <v>79.63806970509384</v>
      </c>
    </row>
    <row r="68" spans="1:9" s="27" customFormat="1" ht="18.75">
      <c r="A68" s="14" t="s">
        <v>121</v>
      </c>
      <c r="B68" s="53" t="s">
        <v>122</v>
      </c>
      <c r="C68" s="105">
        <v>171</v>
      </c>
      <c r="D68" s="107">
        <v>120.2</v>
      </c>
      <c r="E68" s="57">
        <f t="shared" si="11"/>
        <v>70.29239766081872</v>
      </c>
      <c r="F68" s="105">
        <v>865.8</v>
      </c>
      <c r="G68" s="108">
        <v>63</v>
      </c>
      <c r="H68" s="57">
        <f t="shared" si="9"/>
        <v>7.276507276507277</v>
      </c>
      <c r="I68" s="57">
        <f t="shared" si="12"/>
        <v>52.412645590682196</v>
      </c>
    </row>
    <row r="69" spans="1:9" s="27" customFormat="1" ht="18.75">
      <c r="A69" s="14" t="s">
        <v>123</v>
      </c>
      <c r="B69" s="53" t="s">
        <v>124</v>
      </c>
      <c r="C69" s="105">
        <v>641</v>
      </c>
      <c r="D69" s="107">
        <v>625.8</v>
      </c>
      <c r="E69" s="57">
        <f t="shared" si="11"/>
        <v>97.62870514820592</v>
      </c>
      <c r="F69" s="105">
        <v>535</v>
      </c>
      <c r="G69" s="108">
        <v>531.1</v>
      </c>
      <c r="H69" s="57">
        <f t="shared" si="9"/>
        <v>99.27102803738318</v>
      </c>
      <c r="I69" s="57">
        <f t="shared" si="12"/>
        <v>84.86736976669864</v>
      </c>
    </row>
    <row r="70" spans="1:9" s="27" customFormat="1" ht="18.75">
      <c r="A70" s="29" t="s">
        <v>29</v>
      </c>
      <c r="B70" s="29"/>
      <c r="C70" s="116">
        <f>SUM(C40+C49+C52+C56+C60+C62+C64+C67+C47)</f>
        <v>216236.72999999998</v>
      </c>
      <c r="D70" s="116">
        <f>SUM(D40+D49+D52+D56+D60+D62+D64+D67+D47)</f>
        <v>186558.60000000003</v>
      </c>
      <c r="E70" s="57">
        <f t="shared" si="11"/>
        <v>86.27516703568355</v>
      </c>
      <c r="F70" s="116">
        <f>SUM(F40+F49+F52+F56+F60+F62+F64+F67+F47)</f>
        <v>227514.1</v>
      </c>
      <c r="G70" s="116">
        <f>SUM(G40+G49+G52+G56+G60+G62+G64+G67+G47)</f>
        <v>206525.87415</v>
      </c>
      <c r="H70" s="57">
        <f>SUM(G70/F70*100)</f>
        <v>90.77497796839845</v>
      </c>
      <c r="I70" s="57">
        <f>G70/D70%</f>
        <v>110.70295025262837</v>
      </c>
    </row>
    <row r="71" spans="1:9" s="27" customFormat="1" ht="37.5">
      <c r="A71" s="25" t="s">
        <v>30</v>
      </c>
      <c r="B71" s="25"/>
      <c r="C71" s="23">
        <f>SUM(C38-C70)</f>
        <v>-20741.429999999993</v>
      </c>
      <c r="D71" s="23">
        <f>SUM(D38-D70)</f>
        <v>4949.999999999913</v>
      </c>
      <c r="E71" s="23"/>
      <c r="F71" s="23">
        <f>SUM(F38-F70)</f>
        <v>-26751</v>
      </c>
      <c r="G71" s="23">
        <f>SUM(G38-G70)</f>
        <v>8283.725850000017</v>
      </c>
      <c r="H71" s="23"/>
      <c r="I71" s="23"/>
    </row>
    <row r="72" spans="1:9" s="27" customFormat="1" ht="18.75" customHeight="1">
      <c r="A72" s="130" t="s">
        <v>31</v>
      </c>
      <c r="B72" s="130"/>
      <c r="C72" s="130"/>
      <c r="D72" s="130"/>
      <c r="E72" s="130"/>
      <c r="F72" s="130"/>
      <c r="G72" s="130"/>
      <c r="H72" s="130"/>
      <c r="I72" s="99"/>
    </row>
    <row r="73" spans="1:9" s="27" customFormat="1" ht="42.75" customHeight="1">
      <c r="A73" s="25" t="s">
        <v>32</v>
      </c>
      <c r="B73" s="80" t="s">
        <v>221</v>
      </c>
      <c r="C73" s="72">
        <v>0</v>
      </c>
      <c r="D73" s="72">
        <v>0</v>
      </c>
      <c r="E73" s="23"/>
      <c r="F73" s="72">
        <v>0</v>
      </c>
      <c r="G73" s="72">
        <v>0</v>
      </c>
      <c r="H73" s="23"/>
      <c r="I73" s="23"/>
    </row>
    <row r="74" spans="1:9" s="27" customFormat="1" ht="39" customHeight="1">
      <c r="A74" s="25" t="s">
        <v>33</v>
      </c>
      <c r="B74" s="80" t="s">
        <v>222</v>
      </c>
      <c r="C74" s="72">
        <v>0</v>
      </c>
      <c r="D74" s="72">
        <v>0</v>
      </c>
      <c r="E74" s="23"/>
      <c r="F74" s="72">
        <v>0</v>
      </c>
      <c r="G74" s="72">
        <v>0</v>
      </c>
      <c r="H74" s="23"/>
      <c r="I74" s="23"/>
    </row>
    <row r="75" spans="1:9" s="27" customFormat="1" ht="42" customHeight="1">
      <c r="A75" s="25" t="s">
        <v>34</v>
      </c>
      <c r="B75" s="80" t="s">
        <v>223</v>
      </c>
      <c r="C75" s="72">
        <v>0</v>
      </c>
      <c r="D75" s="72">
        <v>0</v>
      </c>
      <c r="E75" s="23"/>
      <c r="F75" s="72">
        <v>0</v>
      </c>
      <c r="G75" s="72">
        <v>0</v>
      </c>
      <c r="H75" s="23"/>
      <c r="I75" s="23"/>
    </row>
    <row r="76" spans="1:9" s="27" customFormat="1" ht="42" customHeight="1">
      <c r="A76" s="25" t="s">
        <v>35</v>
      </c>
      <c r="B76" s="80" t="s">
        <v>224</v>
      </c>
      <c r="C76" s="72">
        <v>20741.4</v>
      </c>
      <c r="D76" s="23">
        <v>-4950</v>
      </c>
      <c r="E76" s="23"/>
      <c r="F76" s="23">
        <v>26751</v>
      </c>
      <c r="G76" s="23">
        <v>-8283.7</v>
      </c>
      <c r="H76" s="23"/>
      <c r="I76" s="23"/>
    </row>
    <row r="77" spans="1:9" s="27" customFormat="1" ht="18.75" customHeight="1">
      <c r="A77" s="29" t="s">
        <v>36</v>
      </c>
      <c r="B77" s="29"/>
      <c r="C77" s="32">
        <f>SUM(C73:C76)</f>
        <v>20741.4</v>
      </c>
      <c r="D77" s="32">
        <f>SUM(D73:D76)</f>
        <v>-4950</v>
      </c>
      <c r="E77" s="32"/>
      <c r="F77" s="32">
        <f>SUM(F73:F76)</f>
        <v>26751</v>
      </c>
      <c r="G77" s="32">
        <f>SUM(G73:G76)</f>
        <v>-8283.7</v>
      </c>
      <c r="H77" s="23"/>
      <c r="I77" s="23"/>
    </row>
    <row r="78" spans="1:9" s="27" customFormat="1" ht="18" customHeight="1">
      <c r="A78" s="33"/>
      <c r="B78" s="33"/>
      <c r="C78" s="33"/>
      <c r="D78" s="44"/>
      <c r="E78" s="44"/>
      <c r="F78" s="34"/>
      <c r="G78" s="34"/>
      <c r="H78" s="24"/>
      <c r="I78" s="24"/>
    </row>
    <row r="79" spans="1:9" s="27" customFormat="1" ht="17.25" customHeight="1">
      <c r="A79" s="18"/>
      <c r="B79" s="18"/>
      <c r="C79" s="18"/>
      <c r="D79" s="44"/>
      <c r="E79" s="44"/>
      <c r="F79" s="18"/>
      <c r="G79" s="18"/>
      <c r="H79" s="19"/>
      <c r="I79" s="19"/>
    </row>
    <row r="80" spans="1:8" s="27" customFormat="1" ht="18.75">
      <c r="A80" s="18"/>
      <c r="B80" s="18"/>
      <c r="C80" s="18"/>
      <c r="D80" s="33"/>
      <c r="E80" s="33"/>
      <c r="F80" s="18"/>
      <c r="G80" s="119"/>
      <c r="H80" s="120"/>
    </row>
    <row r="81" spans="1:9" s="27" customFormat="1" ht="18.75">
      <c r="A81" s="33"/>
      <c r="B81" s="33"/>
      <c r="C81" s="33"/>
      <c r="D81" s="15"/>
      <c r="E81" s="15"/>
      <c r="F81" s="34"/>
      <c r="G81" s="34"/>
      <c r="H81" s="37"/>
      <c r="I81" s="37"/>
    </row>
    <row r="82" spans="1:9" s="27" customFormat="1" ht="18.75">
      <c r="A82" s="33"/>
      <c r="B82" s="33"/>
      <c r="C82" s="33"/>
      <c r="D82" s="18"/>
      <c r="E82" s="18"/>
      <c r="F82" s="26"/>
      <c r="G82" s="26"/>
      <c r="H82" s="36"/>
      <c r="I82" s="36"/>
    </row>
    <row r="83" spans="1:9" s="27" customFormat="1" ht="18.75">
      <c r="A83" s="26"/>
      <c r="B83" s="26"/>
      <c r="C83" s="26"/>
      <c r="D83" s="18"/>
      <c r="E83" s="18"/>
      <c r="F83" s="35"/>
      <c r="G83" s="35"/>
      <c r="H83" s="38"/>
      <c r="I83" s="38"/>
    </row>
    <row r="84" spans="4:9" s="27" customFormat="1" ht="18">
      <c r="D84" s="5"/>
      <c r="E84" s="5"/>
      <c r="F84" s="39"/>
      <c r="G84" s="39"/>
      <c r="H84" s="40"/>
      <c r="I84" s="40"/>
    </row>
    <row r="85" spans="4:5" s="27" customFormat="1" ht="18">
      <c r="D85" s="5"/>
      <c r="E85" s="5"/>
    </row>
    <row r="86" spans="4:5" s="27" customFormat="1" ht="12.75">
      <c r="D86" s="3"/>
      <c r="E86" s="3"/>
    </row>
    <row r="87" spans="4:9" s="27" customFormat="1" ht="12.75">
      <c r="D87" s="3"/>
      <c r="E87" s="3"/>
      <c r="H87" s="41"/>
      <c r="I87" s="41"/>
    </row>
    <row r="88" spans="4:9" s="27" customFormat="1" ht="12.75">
      <c r="D88" s="3"/>
      <c r="E88" s="3"/>
      <c r="H88" s="41"/>
      <c r="I88" s="41"/>
    </row>
    <row r="89" spans="4:9" s="27" customFormat="1" ht="12.75">
      <c r="D89" s="3"/>
      <c r="E89" s="3"/>
      <c r="H89" s="41"/>
      <c r="I89" s="41"/>
    </row>
    <row r="90" spans="4:9" s="27" customFormat="1" ht="12.75">
      <c r="D90" s="3"/>
      <c r="E90" s="3"/>
      <c r="H90" s="41"/>
      <c r="I90" s="41"/>
    </row>
    <row r="91" spans="4:9" s="27" customFormat="1" ht="12.75">
      <c r="D91" s="3"/>
      <c r="E91" s="3"/>
      <c r="H91" s="41"/>
      <c r="I91" s="41"/>
    </row>
    <row r="92" spans="4:9" s="27" customFormat="1" ht="12.75">
      <c r="D92" s="3"/>
      <c r="E92" s="3"/>
      <c r="H92" s="41"/>
      <c r="I92" s="41"/>
    </row>
    <row r="93" spans="4:9" s="27" customFormat="1" ht="12.75">
      <c r="D93" s="3"/>
      <c r="E93" s="3"/>
      <c r="H93" s="41"/>
      <c r="I93" s="41"/>
    </row>
    <row r="94" spans="4:9" s="27" customFormat="1" ht="12.75">
      <c r="D94" s="3"/>
      <c r="E94" s="3"/>
      <c r="H94" s="41"/>
      <c r="I94" s="41"/>
    </row>
    <row r="95" spans="4:9" s="27" customFormat="1" ht="12.75">
      <c r="D95" s="3"/>
      <c r="E95" s="3"/>
      <c r="H95" s="41"/>
      <c r="I95" s="41"/>
    </row>
    <row r="96" spans="4:9" s="27" customFormat="1" ht="12.75">
      <c r="D96" s="3"/>
      <c r="E96" s="3"/>
      <c r="H96" s="41"/>
      <c r="I96" s="41"/>
    </row>
    <row r="97" spans="4:9" s="27" customFormat="1" ht="12.75">
      <c r="D97" s="3"/>
      <c r="E97" s="3"/>
      <c r="H97" s="41"/>
      <c r="I97" s="41"/>
    </row>
    <row r="98" spans="4:9" s="27" customFormat="1" ht="12.75">
      <c r="D98" s="3"/>
      <c r="E98" s="3"/>
      <c r="H98" s="41"/>
      <c r="I98" s="41"/>
    </row>
    <row r="99" spans="4:9" s="27" customFormat="1" ht="12.75">
      <c r="D99" s="3"/>
      <c r="E99" s="3"/>
      <c r="H99" s="41"/>
      <c r="I99" s="41"/>
    </row>
    <row r="100" spans="4:9" s="27" customFormat="1" ht="12.75">
      <c r="D100" s="3"/>
      <c r="E100" s="3"/>
      <c r="H100" s="41"/>
      <c r="I100" s="41"/>
    </row>
    <row r="101" spans="4:9" s="27" customFormat="1" ht="12.75">
      <c r="D101" s="3"/>
      <c r="E101" s="3"/>
      <c r="H101" s="41"/>
      <c r="I101" s="41"/>
    </row>
    <row r="102" spans="4:9" s="27" customFormat="1" ht="12.75">
      <c r="D102" s="3"/>
      <c r="E102" s="3"/>
      <c r="H102" s="41"/>
      <c r="I102" s="41"/>
    </row>
    <row r="103" spans="4:9" s="27" customFormat="1" ht="12.75">
      <c r="D103" s="3"/>
      <c r="E103" s="3"/>
      <c r="H103" s="41"/>
      <c r="I103" s="41"/>
    </row>
    <row r="104" spans="4:9" s="27" customFormat="1" ht="12.75">
      <c r="D104" s="3"/>
      <c r="E104" s="3"/>
      <c r="H104" s="41"/>
      <c r="I104" s="41"/>
    </row>
    <row r="105" spans="4:9" s="27" customFormat="1" ht="12.75">
      <c r="D105" s="3"/>
      <c r="E105" s="3"/>
      <c r="H105" s="41"/>
      <c r="I105" s="41"/>
    </row>
    <row r="106" spans="4:9" s="27" customFormat="1" ht="12.75">
      <c r="D106" s="3"/>
      <c r="E106" s="3"/>
      <c r="H106" s="41"/>
      <c r="I106" s="41"/>
    </row>
    <row r="107" spans="4:9" s="27" customFormat="1" ht="12.75">
      <c r="D107" s="3"/>
      <c r="E107" s="3"/>
      <c r="H107" s="41"/>
      <c r="I107" s="41"/>
    </row>
    <row r="108" spans="4:9" s="27" customFormat="1" ht="12.75">
      <c r="D108" s="3"/>
      <c r="E108" s="3"/>
      <c r="H108" s="41"/>
      <c r="I108" s="41"/>
    </row>
    <row r="109" spans="4:9" s="27" customFormat="1" ht="12.75">
      <c r="D109" s="3"/>
      <c r="E109" s="3"/>
      <c r="H109" s="41"/>
      <c r="I109" s="41"/>
    </row>
    <row r="110" spans="4:9" s="27" customFormat="1" ht="12.75">
      <c r="D110" s="3"/>
      <c r="E110" s="3"/>
      <c r="H110" s="41"/>
      <c r="I110" s="41"/>
    </row>
    <row r="111" spans="4:9" s="27" customFormat="1" ht="12.75">
      <c r="D111" s="3"/>
      <c r="E111" s="3"/>
      <c r="H111" s="41"/>
      <c r="I111" s="41"/>
    </row>
    <row r="112" spans="4:9" s="27" customFormat="1" ht="12.75">
      <c r="D112" s="3"/>
      <c r="E112" s="3"/>
      <c r="H112" s="41"/>
      <c r="I112" s="41"/>
    </row>
    <row r="113" spans="4:9" s="27" customFormat="1" ht="12.75">
      <c r="D113" s="3"/>
      <c r="E113" s="3"/>
      <c r="H113" s="41"/>
      <c r="I113" s="41"/>
    </row>
    <row r="114" spans="4:9" s="27" customFormat="1" ht="12.75">
      <c r="D114" s="3"/>
      <c r="E114" s="3"/>
      <c r="H114" s="41"/>
      <c r="I114" s="41"/>
    </row>
    <row r="115" spans="4:9" s="27" customFormat="1" ht="12.75">
      <c r="D115" s="3"/>
      <c r="E115" s="3"/>
      <c r="H115" s="41"/>
      <c r="I115" s="41"/>
    </row>
    <row r="116" spans="4:9" s="27" customFormat="1" ht="12.75">
      <c r="D116" s="3"/>
      <c r="E116" s="3"/>
      <c r="H116" s="41"/>
      <c r="I116" s="41"/>
    </row>
    <row r="117" spans="4:9" s="27" customFormat="1" ht="12.75">
      <c r="D117" s="3"/>
      <c r="E117" s="3"/>
      <c r="H117" s="41"/>
      <c r="I117" s="41"/>
    </row>
    <row r="118" spans="4:9" s="27" customFormat="1" ht="12.75">
      <c r="D118" s="3"/>
      <c r="E118" s="3"/>
      <c r="H118" s="41"/>
      <c r="I118" s="41"/>
    </row>
    <row r="119" spans="4:9" s="27" customFormat="1" ht="12.75">
      <c r="D119" s="3"/>
      <c r="E119" s="3"/>
      <c r="H119" s="41"/>
      <c r="I119" s="41"/>
    </row>
    <row r="120" spans="4:9" s="27" customFormat="1" ht="12.75">
      <c r="D120" s="3"/>
      <c r="E120" s="3"/>
      <c r="H120" s="41"/>
      <c r="I120" s="41"/>
    </row>
    <row r="121" spans="4:9" s="27" customFormat="1" ht="12.75">
      <c r="D121" s="3"/>
      <c r="E121" s="3"/>
      <c r="H121" s="41"/>
      <c r="I121" s="41"/>
    </row>
    <row r="122" spans="4:9" s="27" customFormat="1" ht="12.75">
      <c r="D122" s="3"/>
      <c r="E122" s="3"/>
      <c r="H122" s="41"/>
      <c r="I122" s="41"/>
    </row>
    <row r="123" spans="4:9" s="27" customFormat="1" ht="12.75">
      <c r="D123" s="3"/>
      <c r="E123" s="3"/>
      <c r="H123" s="41"/>
      <c r="I123" s="41"/>
    </row>
    <row r="124" spans="4:9" s="27" customFormat="1" ht="12.75">
      <c r="D124" s="3"/>
      <c r="E124" s="3"/>
      <c r="H124" s="41"/>
      <c r="I124" s="41"/>
    </row>
    <row r="125" spans="4:9" s="27" customFormat="1" ht="12.75">
      <c r="D125" s="3"/>
      <c r="E125" s="3"/>
      <c r="H125" s="41"/>
      <c r="I125" s="41"/>
    </row>
    <row r="126" spans="4:9" s="27" customFormat="1" ht="12.75">
      <c r="D126" s="3"/>
      <c r="E126" s="3"/>
      <c r="H126" s="41"/>
      <c r="I126" s="41"/>
    </row>
    <row r="127" spans="4:9" s="27" customFormat="1" ht="12.75">
      <c r="D127" s="3"/>
      <c r="E127" s="3"/>
      <c r="H127" s="41"/>
      <c r="I127" s="41"/>
    </row>
    <row r="128" spans="4:9" s="27" customFormat="1" ht="12.75">
      <c r="D128" s="3"/>
      <c r="E128" s="3"/>
      <c r="H128" s="41"/>
      <c r="I128" s="41"/>
    </row>
    <row r="129" spans="4:9" s="27" customFormat="1" ht="12.75">
      <c r="D129" s="3"/>
      <c r="E129" s="3"/>
      <c r="H129" s="41"/>
      <c r="I129" s="41"/>
    </row>
    <row r="130" spans="4:9" s="27" customFormat="1" ht="12.75">
      <c r="D130" s="3"/>
      <c r="E130" s="3"/>
      <c r="H130" s="41"/>
      <c r="I130" s="41"/>
    </row>
    <row r="131" spans="4:9" s="27" customFormat="1" ht="12.75">
      <c r="D131" s="3"/>
      <c r="E131" s="3"/>
      <c r="H131" s="41"/>
      <c r="I131" s="41"/>
    </row>
    <row r="132" spans="4:9" s="27" customFormat="1" ht="12.75">
      <c r="D132" s="3"/>
      <c r="E132" s="3"/>
      <c r="H132" s="41"/>
      <c r="I132" s="41"/>
    </row>
    <row r="133" spans="4:9" s="27" customFormat="1" ht="12.75">
      <c r="D133" s="3"/>
      <c r="E133" s="3"/>
      <c r="H133" s="41"/>
      <c r="I133" s="41"/>
    </row>
    <row r="134" spans="4:9" s="27" customFormat="1" ht="12.75">
      <c r="D134" s="3"/>
      <c r="E134" s="3"/>
      <c r="H134" s="41"/>
      <c r="I134" s="41"/>
    </row>
    <row r="135" spans="4:9" s="27" customFormat="1" ht="12.75">
      <c r="D135" s="3"/>
      <c r="E135" s="3"/>
      <c r="H135" s="41"/>
      <c r="I135" s="41"/>
    </row>
    <row r="136" spans="4:9" s="27" customFormat="1" ht="12.75">
      <c r="D136" s="3"/>
      <c r="E136" s="3"/>
      <c r="H136" s="41"/>
      <c r="I136" s="41"/>
    </row>
    <row r="137" spans="4:9" s="27" customFormat="1" ht="12.75">
      <c r="D137" s="3"/>
      <c r="E137" s="3"/>
      <c r="H137" s="41"/>
      <c r="I137" s="41"/>
    </row>
    <row r="138" spans="4:9" s="27" customFormat="1" ht="12.75">
      <c r="D138" s="3"/>
      <c r="E138" s="3"/>
      <c r="H138" s="41"/>
      <c r="I138" s="41"/>
    </row>
    <row r="139" spans="4:9" s="27" customFormat="1" ht="12.75">
      <c r="D139" s="3"/>
      <c r="E139" s="3"/>
      <c r="H139" s="41"/>
      <c r="I139" s="41"/>
    </row>
    <row r="140" spans="4:9" s="27" customFormat="1" ht="12.75">
      <c r="D140" s="3"/>
      <c r="E140" s="3"/>
      <c r="H140" s="41"/>
      <c r="I140" s="41"/>
    </row>
    <row r="141" spans="4:9" s="27" customFormat="1" ht="12.75">
      <c r="D141" s="3"/>
      <c r="E141" s="3"/>
      <c r="H141" s="41"/>
      <c r="I141" s="41"/>
    </row>
    <row r="142" spans="4:9" s="27" customFormat="1" ht="12.75">
      <c r="D142" s="3"/>
      <c r="E142" s="3"/>
      <c r="H142" s="41"/>
      <c r="I142" s="41"/>
    </row>
    <row r="143" spans="8:9" ht="12.75">
      <c r="H143" s="4"/>
      <c r="I143" s="4"/>
    </row>
    <row r="144" spans="8:9" ht="12.75">
      <c r="H144" s="4"/>
      <c r="I144" s="4"/>
    </row>
    <row r="145" spans="8:9" ht="12.75">
      <c r="H145" s="4"/>
      <c r="I145" s="4"/>
    </row>
    <row r="146" spans="8:9" ht="12.75">
      <c r="H146" s="4"/>
      <c r="I146" s="4"/>
    </row>
    <row r="147" spans="8:9" ht="12.75">
      <c r="H147" s="4"/>
      <c r="I147" s="4"/>
    </row>
    <row r="148" spans="8:9" ht="12.75">
      <c r="H148" s="4"/>
      <c r="I148" s="4"/>
    </row>
    <row r="149" spans="8:9" ht="12.75">
      <c r="H149" s="4"/>
      <c r="I149" s="4"/>
    </row>
    <row r="150" spans="8:9" ht="12.75">
      <c r="H150" s="4"/>
      <c r="I150" s="4"/>
    </row>
    <row r="151" spans="8:9" ht="12.75">
      <c r="H151" s="4"/>
      <c r="I151" s="4"/>
    </row>
    <row r="152" spans="8:9" ht="12.75">
      <c r="H152" s="4"/>
      <c r="I152" s="4"/>
    </row>
    <row r="153" spans="8:9" ht="12.75">
      <c r="H153" s="4"/>
      <c r="I153" s="4"/>
    </row>
    <row r="154" spans="8:9" ht="12.75">
      <c r="H154" s="4"/>
      <c r="I154" s="4"/>
    </row>
    <row r="155" spans="8:9" ht="12.75">
      <c r="H155" s="4"/>
      <c r="I155" s="4"/>
    </row>
    <row r="156" spans="8:9" ht="12.75">
      <c r="H156" s="4"/>
      <c r="I156" s="4"/>
    </row>
    <row r="157" spans="8:9" ht="12.75">
      <c r="H157" s="4"/>
      <c r="I157" s="4"/>
    </row>
    <row r="158" spans="8:9" ht="12.75">
      <c r="H158" s="4"/>
      <c r="I158" s="4"/>
    </row>
    <row r="159" spans="8:9" ht="12.75">
      <c r="H159" s="4"/>
      <c r="I159" s="4"/>
    </row>
    <row r="160" spans="8:9" ht="12.75">
      <c r="H160" s="4"/>
      <c r="I160" s="4"/>
    </row>
    <row r="161" spans="8:9" ht="12.75">
      <c r="H161" s="4"/>
      <c r="I161" s="4"/>
    </row>
    <row r="162" spans="8:9" ht="12.75">
      <c r="H162" s="4"/>
      <c r="I162" s="4"/>
    </row>
    <row r="163" spans="8:9" ht="12.75">
      <c r="H163" s="4"/>
      <c r="I163" s="4"/>
    </row>
    <row r="164" spans="8:9" ht="12.75">
      <c r="H164" s="4"/>
      <c r="I164" s="4"/>
    </row>
    <row r="165" spans="8:9" ht="12.75">
      <c r="H165" s="4"/>
      <c r="I165" s="4"/>
    </row>
    <row r="166" spans="8:9" ht="12.75">
      <c r="H166" s="4"/>
      <c r="I166" s="4"/>
    </row>
    <row r="167" spans="8:9" ht="12.75">
      <c r="H167" s="4"/>
      <c r="I167" s="4"/>
    </row>
    <row r="168" spans="8:9" ht="12.75">
      <c r="H168" s="4"/>
      <c r="I168" s="4"/>
    </row>
    <row r="169" spans="8:9" ht="12.75">
      <c r="H169" s="4"/>
      <c r="I169" s="4"/>
    </row>
    <row r="170" spans="8:9" ht="12.75">
      <c r="H170" s="4"/>
      <c r="I170" s="4"/>
    </row>
    <row r="171" spans="8:9" ht="12.75">
      <c r="H171" s="4"/>
      <c r="I171" s="4"/>
    </row>
    <row r="172" spans="8:9" ht="12.75">
      <c r="H172" s="4"/>
      <c r="I172" s="4"/>
    </row>
    <row r="173" spans="8:9" ht="12.75">
      <c r="H173" s="4"/>
      <c r="I173" s="4"/>
    </row>
    <row r="174" spans="8:9" ht="12.75">
      <c r="H174" s="4"/>
      <c r="I174" s="4"/>
    </row>
    <row r="175" spans="8:9" ht="12.75">
      <c r="H175" s="4"/>
      <c r="I175" s="4"/>
    </row>
    <row r="176" spans="8:9" ht="12.75">
      <c r="H176" s="4"/>
      <c r="I176" s="4"/>
    </row>
    <row r="177" spans="8:9" ht="12.75">
      <c r="H177" s="4"/>
      <c r="I177" s="4"/>
    </row>
    <row r="178" spans="8:9" ht="12.75">
      <c r="H178" s="4"/>
      <c r="I178" s="4"/>
    </row>
    <row r="179" spans="8:9" ht="12.75">
      <c r="H179" s="4"/>
      <c r="I179" s="4"/>
    </row>
    <row r="180" spans="8:9" ht="12.75">
      <c r="H180" s="4"/>
      <c r="I180" s="4"/>
    </row>
    <row r="181" spans="8:9" ht="12.75">
      <c r="H181" s="4"/>
      <c r="I181" s="4"/>
    </row>
    <row r="182" spans="8:9" ht="12.75">
      <c r="H182" s="4"/>
      <c r="I182" s="4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</sheetData>
  <sheetProtection/>
  <mergeCells count="10">
    <mergeCell ref="A1:I1"/>
    <mergeCell ref="A72:H72"/>
    <mergeCell ref="G80:H80"/>
    <mergeCell ref="A3:A4"/>
    <mergeCell ref="B3:B4"/>
    <mergeCell ref="A39:I39"/>
    <mergeCell ref="C3:E3"/>
    <mergeCell ref="F3:H3"/>
    <mergeCell ref="I3:I4"/>
    <mergeCell ref="A5:I5"/>
  </mergeCells>
  <printOptions/>
  <pageMargins left="0.1968503937007874" right="0.2755905511811024" top="0.4724409448818898" bottom="0.5118110236220472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MilivanovaDV</dc:creator>
  <cp:keywords/>
  <dc:description/>
  <cp:lastModifiedBy>SARANTCEVA_EV</cp:lastModifiedBy>
  <cp:lastPrinted>2017-01-17T10:03:58Z</cp:lastPrinted>
  <dcterms:created xsi:type="dcterms:W3CDTF">2007-08-15T11:05:38Z</dcterms:created>
  <dcterms:modified xsi:type="dcterms:W3CDTF">2017-01-31T12:06:40Z</dcterms:modified>
  <cp:category/>
  <cp:version/>
  <cp:contentType/>
  <cp:contentStatus/>
</cp:coreProperties>
</file>